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05" windowHeight="895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'Лист3'!$81:$83</definedName>
    <definedName name="_xlnm.Print_Area" localSheetId="2">'Лист3'!$A$47:$C$119</definedName>
  </definedNames>
  <calcPr fullCalcOnLoad="1"/>
</workbook>
</file>

<file path=xl/sharedStrings.xml><?xml version="1.0" encoding="utf-8"?>
<sst xmlns="http://schemas.openxmlformats.org/spreadsheetml/2006/main" count="114" uniqueCount="61">
  <si>
    <t>Наименование программ</t>
  </si>
  <si>
    <t>Дата принятия</t>
  </si>
  <si>
    <t>в стадии утверждения</t>
  </si>
  <si>
    <t>Целевая программа "Профилактика безнадзорности и правонарушений  несовершеннолетних на 2004-2006гг"</t>
  </si>
  <si>
    <t>Решение муниципального Совета от 27.11.2003г. №147</t>
  </si>
  <si>
    <t>Сумма, тыс.руб.</t>
  </si>
  <si>
    <t>Приложение № 8</t>
  </si>
  <si>
    <t>Решение МС от 24.06.2003г  № 86</t>
  </si>
  <si>
    <t>Решение МС от 27.05.2004г № 64</t>
  </si>
  <si>
    <t>Решение МС от 18.10.2001г № 137</t>
  </si>
  <si>
    <t>Решение МС от 24.04.2003г № 49</t>
  </si>
  <si>
    <t>Решение МС от 25.09.2003г № 111</t>
  </si>
  <si>
    <t>Перечень целевых программ, предусмотренных в муниципальном бюджете на 2005 год</t>
  </si>
  <si>
    <t>Решение МС от 24.10.2002г №104</t>
  </si>
  <si>
    <t>Решение МС от 02.06.2004г № 71</t>
  </si>
  <si>
    <t>Муниципальная целевая Программа "Молодежь Северодвинска на 2003-2005 годы" (0707,5220000,447)</t>
  </si>
  <si>
    <t>Муниципальная программа "Развитие здравоохранения Северодвинска на 2004-2006г" (0901,5220000,327)</t>
  </si>
  <si>
    <t>Программа модернизации медицинского оборудования на 2005-2006гг (0901,5220000,327)</t>
  </si>
  <si>
    <t>Программа социальной поддержки населения на 2005год (1002,5220000,482)</t>
  </si>
  <si>
    <t>Инвестиционная программа (0115,0920000,520)</t>
  </si>
  <si>
    <t>Управление образования (075)</t>
  </si>
  <si>
    <t>Управление здравоохранения (054)</t>
  </si>
  <si>
    <t xml:space="preserve"> Управление культуры (056)</t>
  </si>
  <si>
    <t>Финансовое управление (092)</t>
  </si>
  <si>
    <t>Комитет ЖКХ,ТиС (133)</t>
  </si>
  <si>
    <t>УВД г.Северодвинска (188)</t>
  </si>
  <si>
    <t>Пожарная часть № 7 (177)</t>
  </si>
  <si>
    <t>Комплексная  Программа  охраны общественного порядка и предупреждение правонарушений на территории Северодвинска "Правопорядок-2005" (0302,5220000,253)</t>
  </si>
  <si>
    <t>Муниципальная целевая Программа "Обеспечение пожарной безопасности и создание пожарно-спасательной службы в МО Северодвинск на 2004-2006г" (0310,5220000,253)</t>
  </si>
  <si>
    <t>Муниципальная целевая программа "Обеспечение населения Северодвинска питьевой водой" (0501,3500000,197)</t>
  </si>
  <si>
    <t>Муниципальная целевая программа "Переселение жителей Северодвинска из ветхого и аварийного жилищного фонда" (0501,3500000,197)</t>
  </si>
  <si>
    <t>Программа "Восстановление и ремонт игровых площадок"(0504,1020000,213)</t>
  </si>
  <si>
    <t>ВСЕГО</t>
  </si>
  <si>
    <t>Муниципальная программа"Сохранение культурного наследия и развития культуры  Северодвинска на 2003-2005гг" (0702,5220000,327;0801,5220000,327)</t>
  </si>
  <si>
    <t>поправка 09.12.04</t>
  </si>
  <si>
    <t>Решение МС от 25.11.2004г № 162</t>
  </si>
  <si>
    <t>Решение МС от 28.10.2004г № 146</t>
  </si>
  <si>
    <t>Решение МС от 28.10.2004г  № 122</t>
  </si>
  <si>
    <t>Решение МС от 26.12.2002г № 137</t>
  </si>
  <si>
    <t>Постановление правительства РФ от 14.12.2000г. № 955</t>
  </si>
  <si>
    <t>ФЦП "Культура России РФ 2001-2005гг." Подпрограмма "Развитие культуры и сохранение культурного наследия"; раздел "Безопасность и сохранение музейных ценностей" (0801,5220000,327)</t>
  </si>
  <si>
    <t>поправка 16.12.04</t>
  </si>
  <si>
    <t>Муниципальная программа развития физкультуры и спорта "Новому веку-здоровое поколение на 2003-2005гг" (0702,5220000,327)</t>
  </si>
  <si>
    <t>Целевая программа "Комплексные меры по профилактике злоупотребления наркотиками на 2003-2005гг"(0702,5220000,327)</t>
  </si>
  <si>
    <t>Муниципальная целевая Программа "Благоустройство территорий образовательных учреждений Управления образования на 2005-2008 годы" (0701,5220000,327-808т.р.)(0702,5220000,327-685т.р.)</t>
  </si>
  <si>
    <t>Программа развития муниципальной системы образования Северодвинска на 2001-2005 годы" (0701,5220000,327-345т.р.) (0702,5220000,327-1157т.р.)</t>
  </si>
  <si>
    <t>к решению Муниципального Совета от 16.12.2004г. № 209</t>
  </si>
  <si>
    <t>Решение МС от 30.10.2003г. №134</t>
  </si>
  <si>
    <t>Решение МС от 24.10.2002г. №105</t>
  </si>
  <si>
    <t>Муниципальная целевая Программа "Модернизация основного технологического оборудования дошкольных образовательных учреждений Управления образования МО Северодвинск на 2005-2008 годы" (0701,5220000, 327-2067т.р.) (0702,5220000,327-11т.р.)</t>
  </si>
  <si>
    <t>Решение МС от 09.12.2004г № 192</t>
  </si>
  <si>
    <t>Управление социальной защиты населения(148)</t>
  </si>
  <si>
    <r>
      <t xml:space="preserve">Муниципальная целевая программа"Модернизация лифтового оборудования в жилищном фонде Северодвинска в 2004-2010гг" </t>
    </r>
    <r>
      <rPr>
        <sz val="12"/>
        <rFont val="Times New Roman"/>
        <family val="1"/>
      </rPr>
      <t xml:space="preserve"> (0501,3500000,197)</t>
    </r>
  </si>
  <si>
    <t>измен.№2 март</t>
  </si>
  <si>
    <t>(в редакции от )</t>
  </si>
  <si>
    <t xml:space="preserve"> +корректировка</t>
  </si>
  <si>
    <t>Программа развития муниципальной системы образования Северодвинска на 2001-2005 годы" (0701,5220000,327-345т.р.) (0702,5220000,327-557т.р.)</t>
  </si>
  <si>
    <t>Муниципальная целевая Программа "Благоустройство территорий образовательных учреждений Управления образования на 2005-2008 годы" (0701,5220000,327-358т.р.)(0702,5220000,327-165т.р.)</t>
  </si>
  <si>
    <t>Муниципальная целевая Программа "Модернизация основного технологического оборудования дошкольных образовательных учреждений Управления образования МО Северодвинск на 2005-2008 годы" (0701,5220000, 327-1457т.р.) (0702,5220000,327-11т.р.)</t>
  </si>
  <si>
    <t>измен.№3 май</t>
  </si>
  <si>
    <t>(в редакции от 26.05.2005г. № 17)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</si>
</sst>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SheetLayoutView="100" workbookViewId="0" topLeftCell="A46">
      <selection activeCell="G46" sqref="G1:G16384"/>
    </sheetView>
  </sheetViews>
  <sheetFormatPr defaultColWidth="9.140625" defaultRowHeight="12.75"/>
  <cols>
    <col min="1" max="1" width="54.8515625" style="0" customWidth="1"/>
    <col min="2" max="2" width="19.28125" style="0" customWidth="1"/>
    <col min="3" max="3" width="14.8515625" style="0" customWidth="1"/>
    <col min="4" max="5" width="9.140625" style="0" hidden="1" customWidth="1"/>
    <col min="6" max="6" width="11.28125" style="0" hidden="1" customWidth="1"/>
    <col min="7" max="7" width="0" style="0" hidden="1" customWidth="1"/>
  </cols>
  <sheetData>
    <row r="1" spans="1:3" ht="15.75" hidden="1">
      <c r="A1" s="66" t="s">
        <v>6</v>
      </c>
      <c r="B1" s="66"/>
      <c r="C1" s="66"/>
    </row>
    <row r="2" spans="1:3" ht="15.75" hidden="1">
      <c r="A2" s="67" t="s">
        <v>46</v>
      </c>
      <c r="B2" s="67"/>
      <c r="C2" s="67"/>
    </row>
    <row r="3" spans="1:3" ht="15.75" hidden="1">
      <c r="A3" s="67" t="s">
        <v>54</v>
      </c>
      <c r="B3" s="68"/>
      <c r="C3" s="68"/>
    </row>
    <row r="4" spans="1:3" ht="15.75" hidden="1">
      <c r="A4" s="8"/>
      <c r="B4" s="7"/>
      <c r="C4" s="7"/>
    </row>
    <row r="5" spans="1:5" ht="15.75" hidden="1">
      <c r="A5" s="69" t="s">
        <v>12</v>
      </c>
      <c r="B5" s="69"/>
      <c r="C5" s="69"/>
      <c r="D5" s="1"/>
      <c r="E5" s="1"/>
    </row>
    <row r="6" spans="1:3" ht="15.75" hidden="1">
      <c r="A6" s="2"/>
      <c r="B6" s="2"/>
      <c r="C6" s="2"/>
    </row>
    <row r="7" spans="1:6" s="1" customFormat="1" ht="12.75" hidden="1">
      <c r="A7" s="64" t="s">
        <v>0</v>
      </c>
      <c r="B7" s="64" t="s">
        <v>1</v>
      </c>
      <c r="C7" s="64" t="s">
        <v>5</v>
      </c>
      <c r="F7" s="63" t="s">
        <v>53</v>
      </c>
    </row>
    <row r="8" spans="1:6" s="28" customFormat="1" ht="25.5" hidden="1">
      <c r="A8" s="65"/>
      <c r="B8" s="65"/>
      <c r="C8" s="65"/>
      <c r="D8" s="28" t="s">
        <v>34</v>
      </c>
      <c r="E8" s="28" t="s">
        <v>41</v>
      </c>
      <c r="F8" s="63"/>
    </row>
    <row r="9" spans="1:3" s="35" customFormat="1" ht="11.25" hidden="1">
      <c r="A9" s="34">
        <v>1</v>
      </c>
      <c r="B9" s="34">
        <v>2</v>
      </c>
      <c r="C9" s="34">
        <v>3</v>
      </c>
    </row>
    <row r="10" spans="1:3" ht="15.75" hidden="1">
      <c r="A10" s="19" t="s">
        <v>21</v>
      </c>
      <c r="B10" s="20"/>
      <c r="C10" s="18">
        <f>SUM(C11:C12)</f>
        <v>9951</v>
      </c>
    </row>
    <row r="11" spans="1:3" ht="32.25" customHeight="1" hidden="1">
      <c r="A11" s="3" t="s">
        <v>16</v>
      </c>
      <c r="B11" s="27" t="s">
        <v>7</v>
      </c>
      <c r="C11" s="9">
        <v>7400</v>
      </c>
    </row>
    <row r="12" spans="1:6" ht="33.75" customHeight="1" hidden="1">
      <c r="A12" s="6" t="s">
        <v>17</v>
      </c>
      <c r="B12" s="26" t="s">
        <v>37</v>
      </c>
      <c r="C12" s="13">
        <f>2800+E12+F12</f>
        <v>2551</v>
      </c>
      <c r="E12">
        <v>1351</v>
      </c>
      <c r="F12">
        <v>-1600</v>
      </c>
    </row>
    <row r="13" spans="1:3" ht="15.75" hidden="1">
      <c r="A13" s="32"/>
      <c r="B13" s="37"/>
      <c r="C13" s="38"/>
    </row>
    <row r="14" spans="1:4" s="24" customFormat="1" ht="15.75" hidden="1">
      <c r="A14" s="19" t="s">
        <v>22</v>
      </c>
      <c r="B14" s="20"/>
      <c r="C14" s="18">
        <f>C15+C16</f>
        <v>640</v>
      </c>
      <c r="D14" s="24">
        <f>SUM(D15:D16)</f>
        <v>71</v>
      </c>
    </row>
    <row r="15" spans="1:6" ht="63.75" customHeight="1" hidden="1">
      <c r="A15" s="3" t="s">
        <v>40</v>
      </c>
      <c r="B15" s="3" t="s">
        <v>39</v>
      </c>
      <c r="C15" s="9">
        <f>120+20+F15</f>
        <v>340</v>
      </c>
      <c r="F15">
        <v>200</v>
      </c>
    </row>
    <row r="16" spans="1:6" ht="48.75" customHeight="1" hidden="1">
      <c r="A16" s="4" t="s">
        <v>33</v>
      </c>
      <c r="B16" s="25" t="s">
        <v>10</v>
      </c>
      <c r="C16" s="10">
        <f>400+D16+F16</f>
        <v>300</v>
      </c>
      <c r="D16">
        <v>71</v>
      </c>
      <c r="F16">
        <f>-100-71</f>
        <v>-171</v>
      </c>
    </row>
    <row r="17" spans="1:6" ht="15.75" hidden="1">
      <c r="A17" s="32"/>
      <c r="B17" s="37"/>
      <c r="C17" s="38"/>
      <c r="F17" s="43"/>
    </row>
    <row r="18" spans="1:4" ht="15.75" hidden="1">
      <c r="A18" s="16" t="s">
        <v>20</v>
      </c>
      <c r="B18" s="17"/>
      <c r="C18" s="18">
        <f>SUM(C19:C25)</f>
        <v>2090</v>
      </c>
      <c r="D18">
        <f>SUM(D20:D25)</f>
        <v>2229</v>
      </c>
    </row>
    <row r="19" spans="1:3" ht="63" hidden="1">
      <c r="A19" s="3" t="s">
        <v>3</v>
      </c>
      <c r="B19" s="3" t="s">
        <v>4</v>
      </c>
      <c r="C19" s="9"/>
    </row>
    <row r="20" spans="1:5" ht="32.25" customHeight="1" hidden="1">
      <c r="A20" s="4" t="s">
        <v>15</v>
      </c>
      <c r="B20" s="25" t="s">
        <v>38</v>
      </c>
      <c r="C20" s="10">
        <f>700+E20</f>
        <v>1000</v>
      </c>
      <c r="E20">
        <v>300</v>
      </c>
    </row>
    <row r="21" spans="1:5" ht="47.25" hidden="1">
      <c r="A21" s="4" t="s">
        <v>43</v>
      </c>
      <c r="B21" s="4" t="s">
        <v>47</v>
      </c>
      <c r="C21" s="10">
        <f>+E21</f>
        <v>480</v>
      </c>
      <c r="E21">
        <v>480</v>
      </c>
    </row>
    <row r="22" spans="1:6" ht="47.25" hidden="1">
      <c r="A22" s="4" t="s">
        <v>42</v>
      </c>
      <c r="B22" s="4" t="s">
        <v>48</v>
      </c>
      <c r="C22" s="11">
        <f>+E22+F22</f>
        <v>0</v>
      </c>
      <c r="E22">
        <v>300</v>
      </c>
      <c r="F22">
        <v>-300</v>
      </c>
    </row>
    <row r="23" spans="1:6" ht="50.25" customHeight="1" hidden="1">
      <c r="A23" s="4" t="s">
        <v>45</v>
      </c>
      <c r="B23" s="25" t="s">
        <v>9</v>
      </c>
      <c r="C23" s="10">
        <f>600+D23+E23+F23</f>
        <v>0</v>
      </c>
      <c r="D23">
        <f>345+503</f>
        <v>848</v>
      </c>
      <c r="E23">
        <v>54</v>
      </c>
      <c r="F23">
        <v>-1502</v>
      </c>
    </row>
    <row r="24" spans="1:6" ht="78.75" customHeight="1" hidden="1">
      <c r="A24" s="4" t="s">
        <v>49</v>
      </c>
      <c r="B24" s="25" t="s">
        <v>2</v>
      </c>
      <c r="C24" s="10">
        <f>1100+D24+F24</f>
        <v>490</v>
      </c>
      <c r="D24">
        <f>967+11</f>
        <v>978</v>
      </c>
      <c r="F24">
        <v>-1588</v>
      </c>
    </row>
    <row r="25" spans="1:6" ht="62.25" customHeight="1" hidden="1">
      <c r="A25" s="5" t="s">
        <v>44</v>
      </c>
      <c r="B25" s="26" t="s">
        <v>2</v>
      </c>
      <c r="C25" s="12">
        <f>1090+D25+F25</f>
        <v>120</v>
      </c>
      <c r="D25">
        <f>358+45</f>
        <v>403</v>
      </c>
      <c r="F25">
        <v>-1373</v>
      </c>
    </row>
    <row r="26" spans="1:3" ht="15.75" hidden="1">
      <c r="A26" s="30"/>
      <c r="B26" s="36"/>
      <c r="C26" s="31"/>
    </row>
    <row r="27" spans="1:3" s="1" customFormat="1" ht="15.75" hidden="1">
      <c r="A27" s="19" t="s">
        <v>23</v>
      </c>
      <c r="B27" s="19"/>
      <c r="C27" s="21">
        <f>C28</f>
        <v>1500</v>
      </c>
    </row>
    <row r="28" spans="1:5" s="1" customFormat="1" ht="15.75" hidden="1">
      <c r="A28" s="3" t="s">
        <v>19</v>
      </c>
      <c r="B28" s="3"/>
      <c r="C28" s="14">
        <f>2000+E28</f>
        <v>1500</v>
      </c>
      <c r="E28" s="1">
        <v>-500</v>
      </c>
    </row>
    <row r="29" spans="1:3" s="1" customFormat="1" ht="15.75" customHeight="1" hidden="1">
      <c r="A29" s="32"/>
      <c r="B29" s="37"/>
      <c r="C29" s="38"/>
    </row>
    <row r="30" spans="1:4" ht="15.75" hidden="1">
      <c r="A30" s="19" t="s">
        <v>24</v>
      </c>
      <c r="B30" s="22"/>
      <c r="C30" s="23">
        <f>C31+C32+C33+C34</f>
        <v>9227</v>
      </c>
      <c r="D30">
        <f>SUM(D31:D34)</f>
        <v>332</v>
      </c>
    </row>
    <row r="31" spans="1:6" ht="48" customHeight="1" hidden="1">
      <c r="A31" s="3" t="s">
        <v>29</v>
      </c>
      <c r="B31" s="27" t="s">
        <v>13</v>
      </c>
      <c r="C31" s="9">
        <f>8201+F31</f>
        <v>3201</v>
      </c>
      <c r="F31">
        <v>-5000</v>
      </c>
    </row>
    <row r="32" spans="1:7" ht="46.5" customHeight="1" hidden="1">
      <c r="A32" s="4" t="s">
        <v>30</v>
      </c>
      <c r="B32" s="25" t="s">
        <v>14</v>
      </c>
      <c r="C32" s="10">
        <f>6160+F32-1000</f>
        <v>4685</v>
      </c>
      <c r="F32" s="44">
        <v>-475</v>
      </c>
      <c r="G32" t="s">
        <v>55</v>
      </c>
    </row>
    <row r="33" spans="1:6" ht="48" customHeight="1" hidden="1">
      <c r="A33" s="4" t="s">
        <v>52</v>
      </c>
      <c r="B33" s="25" t="s">
        <v>8</v>
      </c>
      <c r="C33" s="10">
        <f>2341+341+F33</f>
        <v>1341</v>
      </c>
      <c r="E33">
        <v>341</v>
      </c>
      <c r="F33" s="44">
        <v>-1341</v>
      </c>
    </row>
    <row r="34" spans="1:6" ht="32.25" customHeight="1" hidden="1">
      <c r="A34" s="4" t="s">
        <v>31</v>
      </c>
      <c r="B34" s="25" t="s">
        <v>50</v>
      </c>
      <c r="C34" s="10">
        <f>600+D34+F34</f>
        <v>0</v>
      </c>
      <c r="D34">
        <v>332</v>
      </c>
      <c r="F34">
        <v>-932</v>
      </c>
    </row>
    <row r="35" spans="1:3" ht="15.75" customHeight="1" hidden="1">
      <c r="A35" s="32"/>
      <c r="B35" s="37"/>
      <c r="C35" s="38"/>
    </row>
    <row r="36" spans="1:4" ht="15" customHeight="1" hidden="1">
      <c r="A36" s="19" t="s">
        <v>51</v>
      </c>
      <c r="B36" s="20"/>
      <c r="C36" s="18">
        <f>C37</f>
        <v>4197</v>
      </c>
      <c r="D36">
        <f>SUM(D37)</f>
        <v>15</v>
      </c>
    </row>
    <row r="37" spans="1:6" ht="31.5" hidden="1">
      <c r="A37" s="39" t="s">
        <v>18</v>
      </c>
      <c r="B37" s="27" t="s">
        <v>36</v>
      </c>
      <c r="C37" s="11">
        <f>3400+D37+E37+F37</f>
        <v>4197</v>
      </c>
      <c r="D37">
        <v>15</v>
      </c>
      <c r="E37">
        <v>800</v>
      </c>
      <c r="F37">
        <f>-15-3</f>
        <v>-18</v>
      </c>
    </row>
    <row r="38" spans="1:3" ht="15.75" hidden="1">
      <c r="A38" s="42"/>
      <c r="B38" s="37"/>
      <c r="C38" s="38"/>
    </row>
    <row r="39" spans="1:3" ht="15.75" hidden="1">
      <c r="A39" s="19" t="s">
        <v>26</v>
      </c>
      <c r="B39" s="19"/>
      <c r="C39" s="18">
        <f>C40</f>
        <v>190</v>
      </c>
    </row>
    <row r="40" spans="1:3" ht="62.25" customHeight="1" hidden="1">
      <c r="A40" s="3" t="s">
        <v>28</v>
      </c>
      <c r="B40" s="27" t="s">
        <v>11</v>
      </c>
      <c r="C40" s="9">
        <v>190</v>
      </c>
    </row>
    <row r="41" spans="1:3" ht="15.75" hidden="1">
      <c r="A41" s="41"/>
      <c r="B41" s="40"/>
      <c r="C41" s="15"/>
    </row>
    <row r="42" spans="1:3" ht="15.75" hidden="1">
      <c r="A42" s="19" t="s">
        <v>25</v>
      </c>
      <c r="B42" s="20"/>
      <c r="C42" s="18">
        <f>C43</f>
        <v>5900</v>
      </c>
    </row>
    <row r="43" spans="1:6" ht="63.75" customHeight="1" hidden="1">
      <c r="A43" s="29" t="s">
        <v>27</v>
      </c>
      <c r="B43" s="27" t="s">
        <v>35</v>
      </c>
      <c r="C43" s="9">
        <f>6400+F43</f>
        <v>5900</v>
      </c>
      <c r="F43">
        <v>-500</v>
      </c>
    </row>
    <row r="44" spans="1:3" ht="15.75" hidden="1">
      <c r="A44" s="32"/>
      <c r="B44" s="37"/>
      <c r="C44" s="38"/>
    </row>
    <row r="45" spans="1:6" s="24" customFormat="1" ht="15.75" hidden="1">
      <c r="A45" s="33" t="s">
        <v>32</v>
      </c>
      <c r="B45" s="33"/>
      <c r="C45" s="17">
        <f>C18+C10+C14+C36+C27+C30+C42+C39</f>
        <v>33695</v>
      </c>
      <c r="D45" s="17">
        <f>D18+D10+D14+D36+D27+D30+D42+D39</f>
        <v>2647</v>
      </c>
      <c r="E45" s="24">
        <f>SUM(E10:E44)</f>
        <v>3126</v>
      </c>
      <c r="F45" s="24">
        <f>SUM(F11:F43)</f>
        <v>-14600</v>
      </c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spans="1:3" ht="15.75">
      <c r="A75" s="66" t="s">
        <v>6</v>
      </c>
      <c r="B75" s="66"/>
      <c r="C75" s="66"/>
    </row>
    <row r="76" spans="1:3" ht="15.75">
      <c r="A76" s="67" t="s">
        <v>46</v>
      </c>
      <c r="B76" s="67"/>
      <c r="C76" s="67"/>
    </row>
    <row r="77" spans="1:3" ht="15.75">
      <c r="A77" s="67" t="s">
        <v>60</v>
      </c>
      <c r="B77" s="68"/>
      <c r="C77" s="68"/>
    </row>
    <row r="78" spans="1:3" ht="15.75">
      <c r="A78" s="8"/>
      <c r="B78" s="7"/>
      <c r="C78" s="7"/>
    </row>
    <row r="79" spans="1:5" ht="15.75">
      <c r="A79" s="69" t="s">
        <v>12</v>
      </c>
      <c r="B79" s="69"/>
      <c r="C79" s="69"/>
      <c r="D79" s="1"/>
      <c r="E79" s="1"/>
    </row>
    <row r="80" spans="1:3" ht="15.75">
      <c r="A80" s="2"/>
      <c r="B80" s="2"/>
      <c r="C80" s="2"/>
    </row>
    <row r="81" spans="1:7" ht="12.75">
      <c r="A81" s="64" t="s">
        <v>0</v>
      </c>
      <c r="B81" s="64" t="s">
        <v>1</v>
      </c>
      <c r="C81" s="64" t="s">
        <v>5</v>
      </c>
      <c r="D81" s="1"/>
      <c r="E81" s="1"/>
      <c r="F81" s="63" t="s">
        <v>53</v>
      </c>
      <c r="G81" s="63" t="s">
        <v>59</v>
      </c>
    </row>
    <row r="82" spans="1:7" ht="25.5">
      <c r="A82" s="65"/>
      <c r="B82" s="65"/>
      <c r="C82" s="65"/>
      <c r="D82" s="28" t="s">
        <v>34</v>
      </c>
      <c r="E82" s="28" t="s">
        <v>41</v>
      </c>
      <c r="F82" s="63"/>
      <c r="G82" s="63"/>
    </row>
    <row r="83" spans="1:6" ht="12.75">
      <c r="A83" s="34">
        <v>1</v>
      </c>
      <c r="B83" s="34">
        <v>2</v>
      </c>
      <c r="C83" s="34">
        <v>3</v>
      </c>
      <c r="D83" s="35"/>
      <c r="E83" s="35"/>
      <c r="F83" s="35"/>
    </row>
    <row r="84" spans="1:7" ht="15.75">
      <c r="A84" s="19" t="s">
        <v>21</v>
      </c>
      <c r="B84" s="20"/>
      <c r="C84" s="47">
        <f>SUM(C85:C86)</f>
        <v>9473</v>
      </c>
      <c r="G84">
        <f>G85+G86</f>
        <v>-478</v>
      </c>
    </row>
    <row r="85" spans="1:7" ht="33.75" customHeight="1">
      <c r="A85" s="3" t="s">
        <v>16</v>
      </c>
      <c r="B85" s="56" t="s">
        <v>7</v>
      </c>
      <c r="C85" s="48">
        <f>7400+F85+G85</f>
        <v>7325</v>
      </c>
      <c r="F85">
        <v>-100</v>
      </c>
      <c r="G85">
        <f>54+50-79</f>
        <v>25</v>
      </c>
    </row>
    <row r="86" spans="1:7" ht="33.75" customHeight="1">
      <c r="A86" s="6" t="s">
        <v>17</v>
      </c>
      <c r="B86" s="59" t="s">
        <v>37</v>
      </c>
      <c r="C86" s="49">
        <f>2800+E86+F86+G86</f>
        <v>2148</v>
      </c>
      <c r="E86">
        <v>1351</v>
      </c>
      <c r="F86">
        <v>-1500</v>
      </c>
      <c r="G86">
        <f>-258-87+40-198</f>
        <v>-503</v>
      </c>
    </row>
    <row r="87" spans="1:3" ht="15.75">
      <c r="A87" s="32"/>
      <c r="B87" s="60"/>
      <c r="C87" s="50"/>
    </row>
    <row r="88" spans="1:6" ht="15.75">
      <c r="A88" s="19" t="s">
        <v>22</v>
      </c>
      <c r="B88" s="47"/>
      <c r="C88" s="47">
        <f>C89+C90</f>
        <v>711</v>
      </c>
      <c r="D88" s="24">
        <f>SUM(D89:D90)</f>
        <v>71</v>
      </c>
      <c r="E88" s="24"/>
      <c r="F88" s="24"/>
    </row>
    <row r="89" spans="1:6" ht="65.25" customHeight="1">
      <c r="A89" s="3" t="s">
        <v>40</v>
      </c>
      <c r="B89" s="56" t="s">
        <v>39</v>
      </c>
      <c r="C89" s="48">
        <f>120+20+F89</f>
        <v>411</v>
      </c>
      <c r="F89">
        <f>200+71</f>
        <v>271</v>
      </c>
    </row>
    <row r="90" spans="1:6" ht="49.5" customHeight="1">
      <c r="A90" s="4" t="s">
        <v>33</v>
      </c>
      <c r="B90" s="61" t="s">
        <v>10</v>
      </c>
      <c r="C90" s="51">
        <f>400+D90+F90</f>
        <v>300</v>
      </c>
      <c r="D90">
        <v>71</v>
      </c>
      <c r="F90">
        <f>-100-71</f>
        <v>-171</v>
      </c>
    </row>
    <row r="91" spans="1:6" ht="15.75">
      <c r="A91" s="32"/>
      <c r="B91" s="60"/>
      <c r="C91" s="50"/>
      <c r="F91" s="43"/>
    </row>
    <row r="92" spans="1:4" ht="15.75">
      <c r="A92" s="16" t="s">
        <v>20</v>
      </c>
      <c r="B92" s="47"/>
      <c r="C92" s="47">
        <f>SUM(C93:C99)</f>
        <v>4373</v>
      </c>
      <c r="D92">
        <f>SUM(D94:D99)</f>
        <v>2229</v>
      </c>
    </row>
    <row r="93" spans="1:3" ht="63" hidden="1">
      <c r="A93" s="3" t="s">
        <v>3</v>
      </c>
      <c r="B93" s="56" t="s">
        <v>4</v>
      </c>
      <c r="C93" s="48"/>
    </row>
    <row r="94" spans="1:5" ht="30.75" customHeight="1">
      <c r="A94" s="4" t="s">
        <v>15</v>
      </c>
      <c r="B94" s="61" t="s">
        <v>38</v>
      </c>
      <c r="C94" s="51">
        <f>700+E94</f>
        <v>1000</v>
      </c>
      <c r="E94">
        <v>300</v>
      </c>
    </row>
    <row r="95" spans="1:5" ht="47.25">
      <c r="A95" s="4" t="s">
        <v>43</v>
      </c>
      <c r="B95" s="61" t="s">
        <v>47</v>
      </c>
      <c r="C95" s="51">
        <f>+E95</f>
        <v>480</v>
      </c>
      <c r="E95">
        <v>480</v>
      </c>
    </row>
    <row r="96" spans="1:6" ht="47.25" hidden="1">
      <c r="A96" s="4" t="s">
        <v>42</v>
      </c>
      <c r="B96" s="61" t="s">
        <v>48</v>
      </c>
      <c r="C96" s="52">
        <f>+E96+F96</f>
        <v>0</v>
      </c>
      <c r="E96">
        <v>300</v>
      </c>
      <c r="F96">
        <v>-300</v>
      </c>
    </row>
    <row r="97" spans="1:6" ht="50.25" customHeight="1">
      <c r="A97" s="4" t="s">
        <v>56</v>
      </c>
      <c r="B97" s="61" t="s">
        <v>9</v>
      </c>
      <c r="C97" s="51">
        <f>600+D97+E97+F97</f>
        <v>902</v>
      </c>
      <c r="D97">
        <f>345+503</f>
        <v>848</v>
      </c>
      <c r="E97">
        <v>54</v>
      </c>
      <c r="F97">
        <v>-600</v>
      </c>
    </row>
    <row r="98" spans="1:6" ht="81.75" customHeight="1">
      <c r="A98" s="4" t="s">
        <v>58</v>
      </c>
      <c r="B98" s="61" t="s">
        <v>2</v>
      </c>
      <c r="C98" s="51">
        <f>1100+D98+F98</f>
        <v>1468</v>
      </c>
      <c r="D98">
        <f>967+11</f>
        <v>978</v>
      </c>
      <c r="F98">
        <f>-610</f>
        <v>-610</v>
      </c>
    </row>
    <row r="99" spans="1:6" ht="65.25" customHeight="1">
      <c r="A99" s="5" t="s">
        <v>57</v>
      </c>
      <c r="B99" s="59" t="s">
        <v>2</v>
      </c>
      <c r="C99" s="53">
        <f>1090+D99+F99</f>
        <v>523</v>
      </c>
      <c r="D99">
        <f>358+45</f>
        <v>403</v>
      </c>
      <c r="F99">
        <v>-970</v>
      </c>
    </row>
    <row r="100" spans="1:3" ht="15.75">
      <c r="A100" s="30"/>
      <c r="B100" s="46"/>
      <c r="C100" s="54"/>
    </row>
    <row r="101" spans="1:6" ht="15.75">
      <c r="A101" s="19" t="s">
        <v>23</v>
      </c>
      <c r="B101" s="55"/>
      <c r="C101" s="55">
        <f>C102</f>
        <v>1500</v>
      </c>
      <c r="D101" s="1"/>
      <c r="E101" s="1"/>
      <c r="F101" s="1"/>
    </row>
    <row r="102" spans="1:6" ht="15.75">
      <c r="A102" s="3" t="s">
        <v>19</v>
      </c>
      <c r="B102" s="56"/>
      <c r="C102" s="56">
        <f>2000+E102</f>
        <v>1500</v>
      </c>
      <c r="D102" s="1"/>
      <c r="E102" s="1">
        <v>-500</v>
      </c>
      <c r="F102" s="1"/>
    </row>
    <row r="103" spans="1:6" ht="15.75">
      <c r="A103" s="32"/>
      <c r="B103" s="60"/>
      <c r="C103" s="50"/>
      <c r="D103" s="1"/>
      <c r="E103" s="1"/>
      <c r="F103" s="1"/>
    </row>
    <row r="104" spans="1:4" ht="15.75">
      <c r="A104" s="19" t="s">
        <v>24</v>
      </c>
      <c r="B104" s="62"/>
      <c r="C104" s="57">
        <f>C105+C106+C107+C108</f>
        <v>10239</v>
      </c>
      <c r="D104">
        <f>SUM(D105:D108)</f>
        <v>332</v>
      </c>
    </row>
    <row r="105" spans="1:6" ht="47.25">
      <c r="A105" s="3" t="s">
        <v>29</v>
      </c>
      <c r="B105" s="56" t="s">
        <v>13</v>
      </c>
      <c r="C105" s="48">
        <f>8201+F105</f>
        <v>3201</v>
      </c>
      <c r="F105">
        <v>-5000</v>
      </c>
    </row>
    <row r="106" spans="1:6" ht="47.25">
      <c r="A106" s="4" t="s">
        <v>30</v>
      </c>
      <c r="B106" s="61" t="s">
        <v>14</v>
      </c>
      <c r="C106" s="51">
        <f>6160+F106-1000</f>
        <v>4685</v>
      </c>
      <c r="F106" s="44">
        <v>-475</v>
      </c>
    </row>
    <row r="107" spans="1:6" ht="47.25">
      <c r="A107" s="4" t="s">
        <v>52</v>
      </c>
      <c r="B107" s="61" t="s">
        <v>8</v>
      </c>
      <c r="C107" s="51">
        <f>2341+341+F107</f>
        <v>1341</v>
      </c>
      <c r="E107">
        <v>341</v>
      </c>
      <c r="F107" s="44">
        <v>-1341</v>
      </c>
    </row>
    <row r="108" spans="1:6" ht="31.5">
      <c r="A108" s="4" t="s">
        <v>31</v>
      </c>
      <c r="B108" s="61" t="s">
        <v>50</v>
      </c>
      <c r="C108" s="51">
        <f>600+D108+F108</f>
        <v>1012</v>
      </c>
      <c r="D108">
        <v>332</v>
      </c>
      <c r="F108">
        <v>80</v>
      </c>
    </row>
    <row r="109" spans="1:3" ht="15.75">
      <c r="A109" s="32"/>
      <c r="B109" s="60"/>
      <c r="C109" s="50"/>
    </row>
    <row r="110" spans="1:4" ht="15.75">
      <c r="A110" s="19" t="s">
        <v>51</v>
      </c>
      <c r="B110" s="47"/>
      <c r="C110" s="47">
        <f>C111</f>
        <v>4212</v>
      </c>
      <c r="D110">
        <f>SUM(D111)</f>
        <v>15</v>
      </c>
    </row>
    <row r="111" spans="1:6" ht="31.5">
      <c r="A111" s="39" t="s">
        <v>18</v>
      </c>
      <c r="B111" s="56" t="s">
        <v>36</v>
      </c>
      <c r="C111" s="52">
        <f>3400+D111+E111+F111</f>
        <v>4212</v>
      </c>
      <c r="D111">
        <v>15</v>
      </c>
      <c r="E111">
        <v>800</v>
      </c>
      <c r="F111">
        <f>-3</f>
        <v>-3</v>
      </c>
    </row>
    <row r="112" spans="1:3" ht="15.75">
      <c r="A112" s="42"/>
      <c r="B112" s="60"/>
      <c r="C112" s="50"/>
    </row>
    <row r="113" spans="1:3" ht="15.75">
      <c r="A113" s="19" t="s">
        <v>26</v>
      </c>
      <c r="B113" s="55"/>
      <c r="C113" s="47">
        <f>C114</f>
        <v>190</v>
      </c>
    </row>
    <row r="114" spans="1:3" ht="63">
      <c r="A114" s="3" t="s">
        <v>28</v>
      </c>
      <c r="B114" s="56" t="s">
        <v>11</v>
      </c>
      <c r="C114" s="48">
        <v>190</v>
      </c>
    </row>
    <row r="115" spans="1:3" ht="15.75">
      <c r="A115" s="41"/>
      <c r="B115" s="45"/>
      <c r="C115" s="58"/>
    </row>
    <row r="116" spans="1:3" ht="15.75">
      <c r="A116" s="19" t="s">
        <v>25</v>
      </c>
      <c r="B116" s="47"/>
      <c r="C116" s="47">
        <f>C117</f>
        <v>5900</v>
      </c>
    </row>
    <row r="117" spans="1:6" ht="63">
      <c r="A117" s="29" t="s">
        <v>27</v>
      </c>
      <c r="B117" s="56" t="s">
        <v>35</v>
      </c>
      <c r="C117" s="48">
        <f>6400+F117</f>
        <v>5900</v>
      </c>
      <c r="F117">
        <v>-500</v>
      </c>
    </row>
    <row r="118" spans="1:3" ht="15.75">
      <c r="A118" s="32"/>
      <c r="B118" s="60"/>
      <c r="C118" s="50"/>
    </row>
    <row r="119" spans="1:6" ht="15.75">
      <c r="A119" s="33" t="s">
        <v>32</v>
      </c>
      <c r="B119" s="33"/>
      <c r="C119" s="47">
        <f>C92+C84+C88+C110+C101+C104+C116+C113</f>
        <v>36598</v>
      </c>
      <c r="D119" s="17">
        <f>D92+D84+D88+D110+D101+D104+D116+D113</f>
        <v>2647</v>
      </c>
      <c r="E119" s="24">
        <f>SUM(E84:E118)</f>
        <v>3126</v>
      </c>
      <c r="F119" s="24">
        <f>SUM(F85:F117)</f>
        <v>-11219</v>
      </c>
    </row>
  </sheetData>
  <sheetProtection password="CF7A" sheet="1" objects="1" scenarios="1"/>
  <mergeCells count="17">
    <mergeCell ref="F7:F8"/>
    <mergeCell ref="A1:C1"/>
    <mergeCell ref="A2:C2"/>
    <mergeCell ref="A3:C3"/>
    <mergeCell ref="A7:A8"/>
    <mergeCell ref="B7:B8"/>
    <mergeCell ref="C7:C8"/>
    <mergeCell ref="A5:C5"/>
    <mergeCell ref="A75:C75"/>
    <mergeCell ref="A76:C76"/>
    <mergeCell ref="A77:C77"/>
    <mergeCell ref="A79:C79"/>
    <mergeCell ref="G81:G82"/>
    <mergeCell ref="A81:A82"/>
    <mergeCell ref="B81:B82"/>
    <mergeCell ref="C81:C82"/>
    <mergeCell ref="F81:F82"/>
  </mergeCells>
  <printOptions/>
  <pageMargins left="1.1811023622047245" right="0.5118110236220472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&amp;R&amp;P</oddFooter>
  </headerFooter>
  <rowBreaks count="29" manualBreakCount="29">
    <brk id="47" max="2" man="1"/>
    <brk id="48" max="2" man="1"/>
    <brk id="49" max="2" man="1"/>
    <brk id="50" max="2" man="1"/>
    <brk id="51" max="2" man="1"/>
    <brk id="52" max="2" man="1"/>
    <brk id="53" max="2" man="1"/>
    <brk id="54" max="2" man="1"/>
    <brk id="55" max="2" man="1"/>
    <brk id="56" max="2" man="1"/>
    <brk id="57" max="2" man="1"/>
    <brk id="58" max="2" man="1"/>
    <brk id="59" max="2" man="1"/>
    <brk id="60" max="2" man="1"/>
    <brk id="61" max="2" man="1"/>
    <brk id="62" max="2" man="1"/>
    <brk id="63" max="2" man="1"/>
    <brk id="64" max="2" man="1"/>
    <brk id="65" max="2" man="1"/>
    <brk id="66" max="2" man="1"/>
    <brk id="67" max="2" man="1"/>
    <brk id="68" max="2" man="1"/>
    <brk id="69" max="2" man="1"/>
    <brk id="70" max="2" man="1"/>
    <brk id="71" max="2" man="1"/>
    <brk id="72" max="2" man="1"/>
    <brk id="73" max="2" man="1"/>
    <brk id="74" max="2" man="1"/>
    <brk id="10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bugs bunny</cp:lastModifiedBy>
  <cp:lastPrinted>2005-05-27T10:21:06Z</cp:lastPrinted>
  <dcterms:created xsi:type="dcterms:W3CDTF">1996-10-08T23:32:33Z</dcterms:created>
  <dcterms:modified xsi:type="dcterms:W3CDTF">2005-07-20T20:02:03Z</dcterms:modified>
  <cp:category/>
  <cp:version/>
  <cp:contentType/>
  <cp:contentStatus/>
</cp:coreProperties>
</file>