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Прил_5" sheetId="1" r:id="rId1"/>
    <sheet name="Лист3" sheetId="2" r:id="rId2"/>
  </sheets>
  <definedNames>
    <definedName name="_xlnm.Print_Titles" localSheetId="0">'Прил_5'!$17:$17</definedName>
    <definedName name="_xlnm.Print_Area" localSheetId="0">'Прил_5'!$A$1:$N$156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J120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 ввод 160 т.руб. 130 узлов</t>
        </r>
      </text>
    </comment>
    <comment ref="J121" authorId="0">
      <text>
        <r>
          <rPr>
            <b/>
            <sz val="12"/>
            <rFont val="Tahoma"/>
            <family val="2"/>
          </rPr>
          <t>*:</t>
        </r>
        <r>
          <rPr>
            <sz val="12"/>
            <rFont val="Tahoma"/>
            <family val="2"/>
          </rPr>
          <t xml:space="preserve">
1 ввод - 35 т.руб. 333 узла</t>
        </r>
      </text>
    </comment>
    <comment ref="K120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 ввод - 175 т.руб.</t>
        </r>
        <r>
          <rPr>
            <sz val="8"/>
            <rFont val="Tahoma"/>
            <family val="2"/>
          </rPr>
          <t xml:space="preserve">
</t>
        </r>
      </text>
    </comment>
    <comment ref="K122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 ввод 52 тыс.</t>
        </r>
      </text>
    </comment>
    <comment ref="K121" authorId="0">
      <text>
        <r>
          <rPr>
            <b/>
            <sz val="12"/>
            <rFont val="Tahoma"/>
            <family val="2"/>
          </rPr>
          <t>*:</t>
        </r>
        <r>
          <rPr>
            <sz val="12"/>
            <rFont val="Tahoma"/>
            <family val="2"/>
          </rPr>
          <t xml:space="preserve">
1 ввод 41,3 т.руб.</t>
        </r>
      </text>
    </comment>
  </commentList>
</comments>
</file>

<file path=xl/sharedStrings.xml><?xml version="1.0" encoding="utf-8"?>
<sst xmlns="http://schemas.openxmlformats.org/spreadsheetml/2006/main" count="384" uniqueCount="151">
  <si>
    <t>программе "Энергосбережение и повышение</t>
  </si>
  <si>
    <t>"Энергосбережение и повышение энергетической эффективности</t>
  </si>
  <si>
    <t>№ п.п.</t>
  </si>
  <si>
    <t>Наименование мероприятия программы</t>
  </si>
  <si>
    <t>Исполнители</t>
  </si>
  <si>
    <t>Срок начала / окончания работ</t>
  </si>
  <si>
    <t>Источники финансирования</t>
  </si>
  <si>
    <t>Объемы финансирования, в т.ч. по годам (тыс.руб.)</t>
  </si>
  <si>
    <t>всего</t>
  </si>
  <si>
    <t>Организации, определенные в</t>
  </si>
  <si>
    <t>соответствии с законодательством</t>
  </si>
  <si>
    <t xml:space="preserve">местный </t>
  </si>
  <si>
    <t>в т.ч.</t>
  </si>
  <si>
    <t>РФ о размещении заказов на</t>
  </si>
  <si>
    <t>бюджет</t>
  </si>
  <si>
    <t>поставку товаров, выполнение</t>
  </si>
  <si>
    <t>Управление здравоохранения</t>
  </si>
  <si>
    <t>Управление культуры и</t>
  </si>
  <si>
    <t>муниципальных нужд</t>
  </si>
  <si>
    <t>общественных связей</t>
  </si>
  <si>
    <t>зданий,</t>
  </si>
  <si>
    <t>Проведение энергомониторинга</t>
  </si>
  <si>
    <t>использования тепловой и</t>
  </si>
  <si>
    <t xml:space="preserve">электрической энергии в </t>
  </si>
  <si>
    <t>муниципальных зданиях,</t>
  </si>
  <si>
    <t>постоянно</t>
  </si>
  <si>
    <t>---</t>
  </si>
  <si>
    <t>Муниципальные учреждения</t>
  </si>
  <si>
    <t>Разработка системы</t>
  </si>
  <si>
    <t>профессиональной</t>
  </si>
  <si>
    <t>эксплуатации и технического</t>
  </si>
  <si>
    <t xml:space="preserve">обслуживания муниципальных </t>
  </si>
  <si>
    <t>Разработка типового</t>
  </si>
  <si>
    <t>положения о материальном</t>
  </si>
  <si>
    <t>стимулировании работников</t>
  </si>
  <si>
    <t xml:space="preserve">муниципальных учреждений </t>
  </si>
  <si>
    <t>за экономию энергетических</t>
  </si>
  <si>
    <t>ресурсов,</t>
  </si>
  <si>
    <t>Управление образования,</t>
  </si>
  <si>
    <t>Модернизация систем</t>
  </si>
  <si>
    <t>освещения помещений, зданий</t>
  </si>
  <si>
    <t>муниципальных учреждений,</t>
  </si>
  <si>
    <t>программных мероприятий долгосрочной целевой программы</t>
  </si>
  <si>
    <t>Администрация Северодвинска</t>
  </si>
  <si>
    <t>электрической энергии</t>
  </si>
  <si>
    <t xml:space="preserve">энергоресурсов, </t>
  </si>
  <si>
    <t>холодной воды</t>
  </si>
  <si>
    <t>Количество объектов</t>
  </si>
  <si>
    <t>Срок окупаемости</t>
  </si>
  <si>
    <t xml:space="preserve">тепловой энергии, </t>
  </si>
  <si>
    <t xml:space="preserve">холодной воды, </t>
  </si>
  <si>
    <t>тепловой энергии и горячей воды</t>
  </si>
  <si>
    <t>(коллективных) приборов учета</t>
  </si>
  <si>
    <t xml:space="preserve">Установка общедомовых </t>
  </si>
  <si>
    <t xml:space="preserve">Управляющие организации, </t>
  </si>
  <si>
    <t>ресурсоснабжающие организации,</t>
  </si>
  <si>
    <t>собственники жилых помещений</t>
  </si>
  <si>
    <t>многоквартирных домов</t>
  </si>
  <si>
    <t>местный бюджет</t>
  </si>
  <si>
    <t>средства собствен-</t>
  </si>
  <si>
    <t>ников МКД</t>
  </si>
  <si>
    <t>итого, в т.ч.</t>
  </si>
  <si>
    <t>ОАО "МРСК Северо-</t>
  </si>
  <si>
    <t>Запада" "Архэнерго"</t>
  </si>
  <si>
    <t>освещения</t>
  </si>
  <si>
    <t>кВт*ч/год</t>
  </si>
  <si>
    <t>Проведение энергетического</t>
  </si>
  <si>
    <t>обследования муниципальных</t>
  </si>
  <si>
    <t>Реконструкция отопительной</t>
  </si>
  <si>
    <t xml:space="preserve">п.Водогон </t>
  </si>
  <si>
    <t>Замена ветхих тепловых сетей в</t>
  </si>
  <si>
    <t>котельной с.Ненокса</t>
  </si>
  <si>
    <t>4,3 года</t>
  </si>
  <si>
    <t>Учтено в п.8</t>
  </si>
  <si>
    <t>Итого</t>
  </si>
  <si>
    <t xml:space="preserve">Модернизация уличного </t>
  </si>
  <si>
    <t xml:space="preserve">к муниципальной долгосрочной целевой </t>
  </si>
  <si>
    <t>Приложение № 5</t>
  </si>
  <si>
    <t>образования "Северодвинск" на 2010-2014 годы</t>
  </si>
  <si>
    <t xml:space="preserve">энергетической эффективности   на объектах </t>
  </si>
  <si>
    <t>городского хозяйства муниципального</t>
  </si>
  <si>
    <t>на объектах городского хозяйства муниципального образования "Северодвинск" на 2010-2014 годы</t>
  </si>
  <si>
    <t>40 600 Гкал</t>
  </si>
  <si>
    <t>2 040 тыс.кВт*ч</t>
  </si>
  <si>
    <t>430 000 куб.м</t>
  </si>
  <si>
    <t>5,3 года</t>
  </si>
  <si>
    <t>9,2 года</t>
  </si>
  <si>
    <t>3 625 Гкал             704 тыс.кВт*ч  7970 куб.м-ГВС 13260 куб.м-ХВС 21230 куб.м-водоотведение</t>
  </si>
  <si>
    <t>18 лет</t>
  </si>
  <si>
    <t>200 т.у.т.</t>
  </si>
  <si>
    <t>4,5 года</t>
  </si>
  <si>
    <t>50 т.у.т.</t>
  </si>
  <si>
    <t>8 лет</t>
  </si>
  <si>
    <t>65 Гкал</t>
  </si>
  <si>
    <t>7,8 года</t>
  </si>
  <si>
    <t>1. Социальная сфера</t>
  </si>
  <si>
    <t>1.2.1</t>
  </si>
  <si>
    <t>1.2.2</t>
  </si>
  <si>
    <t>2. Жилищный фонд</t>
  </si>
  <si>
    <t>3. Наружное освещение</t>
  </si>
  <si>
    <t>4. Организации коммунального комплекса</t>
  </si>
  <si>
    <t xml:space="preserve">Всего по п.1, </t>
  </si>
  <si>
    <t>Всего по п.4</t>
  </si>
  <si>
    <t>СМУП "Горсвет",</t>
  </si>
  <si>
    <t>организации, определенные в</t>
  </si>
  <si>
    <t xml:space="preserve">итого, </t>
  </si>
  <si>
    <t>2011-2012 гг.</t>
  </si>
  <si>
    <t>2011 г.</t>
  </si>
  <si>
    <t>2011-2014 гг.</t>
  </si>
  <si>
    <t>работ, оказание услуг для</t>
  </si>
  <si>
    <t xml:space="preserve">энергоресурсов в многоквар- </t>
  </si>
  <si>
    <t>тирных домах,</t>
  </si>
  <si>
    <t>ПЕРЕЧЕНЬ</t>
  </si>
  <si>
    <t xml:space="preserve">котельной п.Белое Озеро </t>
  </si>
  <si>
    <t xml:space="preserve">электрической энергии, </t>
  </si>
  <si>
    <t>1.2.3</t>
  </si>
  <si>
    <t>Мероприятия по энергосбережению</t>
  </si>
  <si>
    <t>и повышению энергетической</t>
  </si>
  <si>
    <t xml:space="preserve">Установка и замена приборов учета </t>
  </si>
  <si>
    <t>кредит по линии</t>
  </si>
  <si>
    <t>Северной Экологи-</t>
  </si>
  <si>
    <t xml:space="preserve">ческой Финансовой </t>
  </si>
  <si>
    <t>Корпорации ("NEFCO")</t>
  </si>
  <si>
    <t>2012-2013 гг.</t>
  </si>
  <si>
    <t>МАСОУ "Строитель"</t>
  </si>
  <si>
    <t>муниципальных нужд,</t>
  </si>
  <si>
    <t>2,1 года</t>
  </si>
  <si>
    <t>2010-2014 гг.</t>
  </si>
  <si>
    <t xml:space="preserve">эффективности по результатам энергетического обследования, </t>
  </si>
  <si>
    <t>Годовая экономия энергопотребления</t>
  </si>
  <si>
    <t>Управление здравоохранения,</t>
  </si>
  <si>
    <t>общественных связей,</t>
  </si>
  <si>
    <t>Администрация Северодвинска,</t>
  </si>
  <si>
    <t>1.1</t>
  </si>
  <si>
    <t>1.2</t>
  </si>
  <si>
    <t>1.3</t>
  </si>
  <si>
    <t>Спирин Н.А.</t>
  </si>
  <si>
    <t>58-41-26</t>
  </si>
  <si>
    <t>1.4</t>
  </si>
  <si>
    <t>1.5</t>
  </si>
  <si>
    <t>1.6</t>
  </si>
  <si>
    <t>1.7</t>
  </si>
  <si>
    <t>2.1</t>
  </si>
  <si>
    <t>3.1</t>
  </si>
  <si>
    <t>4.1</t>
  </si>
  <si>
    <t>4.2</t>
  </si>
  <si>
    <t>4.3</t>
  </si>
  <si>
    <t>МАСОУ "Строитель",</t>
  </si>
  <si>
    <t xml:space="preserve">до 01.07.2013 </t>
  </si>
  <si>
    <t>Муниципальные учреждения,</t>
  </si>
  <si>
    <t>Организации, определенные в соответствии с законодательством РФ о размещении заказов на поставку товаров, выполнение работ, оказание услуг для муниципальных нужд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</si>
</sst>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,##0.00000"/>
    <numFmt numFmtId="172" formatCode="#,##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 quotePrefix="1">
      <alignment horizontal="center" vertical="center"/>
    </xf>
    <xf numFmtId="164" fontId="2" fillId="0" borderId="10" xfId="0" applyNumberFormat="1" applyFont="1" applyFill="1" applyBorder="1" applyAlignment="1" quotePrefix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 quotePrefix="1">
      <alignment horizontal="center" vertical="center"/>
    </xf>
    <xf numFmtId="0" fontId="10" fillId="0" borderId="19" xfId="0" applyFont="1" applyBorder="1" applyAlignment="1" quotePrefix="1">
      <alignment horizontal="center" vertical="center"/>
    </xf>
    <xf numFmtId="0" fontId="10" fillId="0" borderId="19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3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9" xfId="0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0" fontId="2" fillId="0" borderId="20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50" fillId="0" borderId="11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view="pageBreakPreview" zoomScale="54" zoomScaleNormal="64" zoomScaleSheetLayoutView="54" zoomScalePageLayoutView="0" workbookViewId="0" topLeftCell="A13">
      <pane xSplit="3" ySplit="4" topLeftCell="D19" activePane="bottomRight" state="split"/>
      <selection pane="topLeft" activeCell="A15" sqref="A15"/>
      <selection pane="topRight" activeCell="D15" sqref="D15"/>
      <selection pane="bottomLeft" activeCell="A19" sqref="A19"/>
      <selection pane="bottomRight" activeCell="D91" sqref="D91:D93"/>
      <selection pane="topLeft" activeCell="D14" sqref="D14"/>
    </sheetView>
  </sheetViews>
  <sheetFormatPr defaultColWidth="9.140625" defaultRowHeight="15"/>
  <cols>
    <col min="1" max="1" width="7.421875" style="3" customWidth="1"/>
    <col min="2" max="2" width="45.00390625" style="3" customWidth="1"/>
    <col min="3" max="3" width="13.421875" style="3" customWidth="1"/>
    <col min="4" max="4" width="43.00390625" style="3" customWidth="1"/>
    <col min="5" max="5" width="20.57421875" style="3" customWidth="1"/>
    <col min="6" max="6" width="30.8515625" style="3" customWidth="1"/>
    <col min="7" max="7" width="16.7109375" style="3" customWidth="1"/>
    <col min="8" max="8" width="15.140625" style="3" customWidth="1"/>
    <col min="9" max="9" width="15.421875" style="3" customWidth="1"/>
    <col min="10" max="10" width="16.421875" style="3" customWidth="1"/>
    <col min="11" max="11" width="17.57421875" style="3" customWidth="1"/>
    <col min="12" max="12" width="15.28125" style="3" customWidth="1"/>
    <col min="13" max="13" width="21.140625" style="3" customWidth="1"/>
    <col min="14" max="14" width="15.7109375" style="3" customWidth="1"/>
    <col min="15" max="16384" width="9.140625" style="3" customWidth="1"/>
  </cols>
  <sheetData>
    <row r="1" spans="11:14" ht="20.25">
      <c r="K1" s="135" t="s">
        <v>77</v>
      </c>
      <c r="L1" s="135"/>
      <c r="M1" s="135"/>
      <c r="N1" s="135"/>
    </row>
    <row r="2" spans="11:19" ht="20.25">
      <c r="K2" s="135" t="s">
        <v>76</v>
      </c>
      <c r="L2" s="135"/>
      <c r="M2" s="135"/>
      <c r="N2" s="135"/>
      <c r="S2" s="4"/>
    </row>
    <row r="3" spans="11:19" ht="20.25">
      <c r="K3" s="135" t="s">
        <v>0</v>
      </c>
      <c r="L3" s="135"/>
      <c r="M3" s="135"/>
      <c r="N3" s="135"/>
      <c r="R3" s="4"/>
      <c r="S3" s="4"/>
    </row>
    <row r="4" spans="11:19" ht="20.25">
      <c r="K4" s="135" t="s">
        <v>79</v>
      </c>
      <c r="L4" s="135"/>
      <c r="M4" s="135"/>
      <c r="N4" s="135"/>
      <c r="S4" s="4"/>
    </row>
    <row r="5" spans="11:19" ht="20.25">
      <c r="K5" s="135" t="s">
        <v>80</v>
      </c>
      <c r="L5" s="135"/>
      <c r="M5" s="135"/>
      <c r="N5" s="135"/>
      <c r="S5" s="4"/>
    </row>
    <row r="6" spans="11:14" ht="20.25">
      <c r="K6" s="135" t="s">
        <v>78</v>
      </c>
      <c r="L6" s="135"/>
      <c r="M6" s="135"/>
      <c r="N6" s="135"/>
    </row>
    <row r="7" spans="13:14" ht="15.75">
      <c r="M7" s="4"/>
      <c r="N7" s="5"/>
    </row>
    <row r="8" ht="15.75"/>
    <row r="9" spans="1:14" ht="23.25">
      <c r="A9" s="133" t="s">
        <v>112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23.25">
      <c r="A10" s="133" t="s">
        <v>42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23.25">
      <c r="A11" s="133" t="s">
        <v>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23.25">
      <c r="A12" s="133" t="s">
        <v>81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s="4" customFormat="1" ht="15.7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ht="15.75"/>
    <row r="15" spans="1:14" s="7" customFormat="1" ht="75" customHeight="1">
      <c r="A15" s="106" t="s">
        <v>2</v>
      </c>
      <c r="B15" s="106" t="s">
        <v>3</v>
      </c>
      <c r="C15" s="106" t="s">
        <v>47</v>
      </c>
      <c r="D15" s="106" t="s">
        <v>4</v>
      </c>
      <c r="E15" s="106" t="s">
        <v>5</v>
      </c>
      <c r="F15" s="106" t="s">
        <v>6</v>
      </c>
      <c r="G15" s="122" t="s">
        <v>7</v>
      </c>
      <c r="H15" s="123"/>
      <c r="I15" s="123"/>
      <c r="J15" s="123"/>
      <c r="K15" s="123"/>
      <c r="L15" s="123"/>
      <c r="M15" s="134" t="s">
        <v>129</v>
      </c>
      <c r="N15" s="134" t="s">
        <v>48</v>
      </c>
    </row>
    <row r="16" spans="1:14" s="7" customFormat="1" ht="15.75">
      <c r="A16" s="107"/>
      <c r="B16" s="107"/>
      <c r="C16" s="107"/>
      <c r="D16" s="107"/>
      <c r="E16" s="107"/>
      <c r="F16" s="107"/>
      <c r="G16" s="6" t="s">
        <v>8</v>
      </c>
      <c r="H16" s="6">
        <v>2010</v>
      </c>
      <c r="I16" s="6">
        <v>2011</v>
      </c>
      <c r="J16" s="6">
        <v>2012</v>
      </c>
      <c r="K16" s="6">
        <v>2013</v>
      </c>
      <c r="L16" s="6">
        <v>2014</v>
      </c>
      <c r="M16" s="134"/>
      <c r="N16" s="134"/>
    </row>
    <row r="17" spans="1:14" s="7" customFormat="1" ht="15.7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</row>
    <row r="18" spans="1:14" s="7" customFormat="1" ht="15.75">
      <c r="A18" s="122" t="s">
        <v>95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</row>
    <row r="19" spans="1:14" ht="18.75">
      <c r="A19" s="60" t="s">
        <v>133</v>
      </c>
      <c r="B19" s="2" t="s">
        <v>66</v>
      </c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.75">
      <c r="A20" s="10"/>
      <c r="B20" s="1" t="s">
        <v>67</v>
      </c>
      <c r="C20" s="11"/>
      <c r="D20" s="12" t="s">
        <v>9</v>
      </c>
      <c r="E20" s="1"/>
      <c r="F20" s="1"/>
      <c r="G20" s="13"/>
      <c r="H20" s="1"/>
      <c r="I20" s="1"/>
      <c r="J20" s="1"/>
      <c r="K20" s="1"/>
      <c r="L20" s="1"/>
      <c r="M20" s="1"/>
      <c r="N20" s="1"/>
    </row>
    <row r="21" spans="1:14" ht="18.75">
      <c r="A21" s="10"/>
      <c r="B21" s="1" t="s">
        <v>20</v>
      </c>
      <c r="C21" s="12">
        <f>C23+C24+C25+C27+C28</f>
        <v>148</v>
      </c>
      <c r="D21" s="12" t="s">
        <v>10</v>
      </c>
      <c r="E21" s="1"/>
      <c r="F21" s="14" t="s">
        <v>11</v>
      </c>
      <c r="G21" s="15">
        <f>SUM(H21:L21)</f>
        <v>7256.55</v>
      </c>
      <c r="H21" s="15">
        <f>H23+H24+H26+H27+H28</f>
        <v>0</v>
      </c>
      <c r="I21" s="19">
        <f>I23+I24+I25+I27+I28</f>
        <v>881.9699999999999</v>
      </c>
      <c r="J21" s="15">
        <f>J23+J24+J25+J27+J28</f>
        <v>6374.58</v>
      </c>
      <c r="K21" s="15">
        <f>K23+K24+K25+K27+K28</f>
        <v>0</v>
      </c>
      <c r="L21" s="15">
        <f>L23+L24+L25+L27+L28</f>
        <v>0</v>
      </c>
      <c r="M21" s="16" t="s">
        <v>26</v>
      </c>
      <c r="N21" s="16" t="s">
        <v>26</v>
      </c>
    </row>
    <row r="22" spans="1:14" ht="18.75">
      <c r="A22" s="10"/>
      <c r="B22" s="1" t="s">
        <v>12</v>
      </c>
      <c r="C22" s="11"/>
      <c r="D22" s="12" t="s">
        <v>13</v>
      </c>
      <c r="E22" s="14" t="s">
        <v>106</v>
      </c>
      <c r="F22" s="14" t="s">
        <v>14</v>
      </c>
      <c r="G22" s="15"/>
      <c r="H22" s="15"/>
      <c r="I22" s="19"/>
      <c r="J22" s="15"/>
      <c r="K22" s="15"/>
      <c r="L22" s="15"/>
      <c r="M22" s="16"/>
      <c r="N22" s="16"/>
    </row>
    <row r="23" spans="1:14" ht="18.75">
      <c r="A23" s="10"/>
      <c r="B23" s="1" t="s">
        <v>38</v>
      </c>
      <c r="C23" s="12">
        <v>109</v>
      </c>
      <c r="D23" s="12" t="s">
        <v>15</v>
      </c>
      <c r="E23" s="17"/>
      <c r="F23" s="1"/>
      <c r="G23" s="15">
        <f>SUM(H23:L23)</f>
        <v>5099</v>
      </c>
      <c r="H23" s="15">
        <v>0</v>
      </c>
      <c r="I23" s="19">
        <v>0</v>
      </c>
      <c r="J23" s="15">
        <v>5099</v>
      </c>
      <c r="K23" s="15">
        <v>0</v>
      </c>
      <c r="L23" s="15">
        <v>0</v>
      </c>
      <c r="M23" s="16" t="s">
        <v>26</v>
      </c>
      <c r="N23" s="16" t="s">
        <v>26</v>
      </c>
    </row>
    <row r="24" spans="1:14" ht="18.75">
      <c r="A24" s="10"/>
      <c r="B24" s="18" t="s">
        <v>130</v>
      </c>
      <c r="C24" s="12">
        <v>17</v>
      </c>
      <c r="D24" s="12" t="s">
        <v>109</v>
      </c>
      <c r="E24" s="1"/>
      <c r="F24" s="1"/>
      <c r="G24" s="15">
        <f>SUM(H24:L24)</f>
        <v>502.7</v>
      </c>
      <c r="H24" s="15">
        <v>0</v>
      </c>
      <c r="I24" s="19">
        <v>502.7</v>
      </c>
      <c r="J24" s="19">
        <v>0</v>
      </c>
      <c r="K24" s="19">
        <v>0</v>
      </c>
      <c r="L24" s="19">
        <v>0</v>
      </c>
      <c r="M24" s="16" t="s">
        <v>26</v>
      </c>
      <c r="N24" s="16" t="s">
        <v>26</v>
      </c>
    </row>
    <row r="25" spans="1:14" ht="18.75">
      <c r="A25" s="10"/>
      <c r="B25" s="1" t="s">
        <v>17</v>
      </c>
      <c r="C25" s="12">
        <v>12</v>
      </c>
      <c r="D25" s="12" t="s">
        <v>125</v>
      </c>
      <c r="E25" s="1"/>
      <c r="F25" s="1"/>
      <c r="G25" s="15">
        <f>SUM(H25:L25)</f>
        <v>1279.48</v>
      </c>
      <c r="H25" s="15">
        <v>0</v>
      </c>
      <c r="I25" s="19">
        <v>285.9</v>
      </c>
      <c r="J25" s="15">
        <v>993.58</v>
      </c>
      <c r="K25" s="15">
        <v>0</v>
      </c>
      <c r="L25" s="15">
        <v>0</v>
      </c>
      <c r="M25" s="16" t="s">
        <v>26</v>
      </c>
      <c r="N25" s="16" t="s">
        <v>26</v>
      </c>
    </row>
    <row r="26" spans="1:14" ht="18.75">
      <c r="A26" s="10"/>
      <c r="B26" s="18" t="s">
        <v>131</v>
      </c>
      <c r="C26" s="12"/>
      <c r="D26" s="26" t="s">
        <v>124</v>
      </c>
      <c r="E26" s="1"/>
      <c r="F26" s="1"/>
      <c r="G26" s="15"/>
      <c r="H26" s="15"/>
      <c r="I26" s="19"/>
      <c r="J26" s="15"/>
      <c r="K26" s="15"/>
      <c r="L26" s="15"/>
      <c r="M26" s="1"/>
      <c r="N26" s="1"/>
    </row>
    <row r="27" spans="1:14" ht="18.75">
      <c r="A27" s="10"/>
      <c r="B27" s="1" t="s">
        <v>132</v>
      </c>
      <c r="C27" s="12">
        <v>3</v>
      </c>
      <c r="D27" s="17"/>
      <c r="E27" s="1"/>
      <c r="F27" s="1"/>
      <c r="G27" s="15">
        <f>SUM(H27:L27)</f>
        <v>93.37</v>
      </c>
      <c r="H27" s="15">
        <v>0</v>
      </c>
      <c r="I27" s="19">
        <v>93.37</v>
      </c>
      <c r="J27" s="15">
        <v>0</v>
      </c>
      <c r="K27" s="15">
        <v>0</v>
      </c>
      <c r="L27" s="15">
        <v>0</v>
      </c>
      <c r="M27" s="16" t="s">
        <v>26</v>
      </c>
      <c r="N27" s="16" t="s">
        <v>26</v>
      </c>
    </row>
    <row r="28" spans="1:14" ht="18.75">
      <c r="A28" s="20"/>
      <c r="B28" s="35" t="s">
        <v>124</v>
      </c>
      <c r="C28" s="12">
        <v>7</v>
      </c>
      <c r="D28" s="11"/>
      <c r="E28" s="1"/>
      <c r="F28" s="1"/>
      <c r="G28" s="15">
        <f>I28+J28+K28+L28+H28</f>
        <v>282</v>
      </c>
      <c r="H28" s="15">
        <v>0</v>
      </c>
      <c r="I28" s="19">
        <v>0</v>
      </c>
      <c r="J28" s="15">
        <v>282</v>
      </c>
      <c r="K28" s="15">
        <v>0</v>
      </c>
      <c r="L28" s="15">
        <v>0</v>
      </c>
      <c r="M28" s="16" t="s">
        <v>26</v>
      </c>
      <c r="N28" s="16" t="s">
        <v>26</v>
      </c>
    </row>
    <row r="29" spans="1:14" ht="18.75">
      <c r="A29" s="71" t="s">
        <v>134</v>
      </c>
      <c r="B29" s="9" t="s">
        <v>118</v>
      </c>
      <c r="C29" s="22"/>
      <c r="D29" s="2"/>
      <c r="E29" s="2"/>
      <c r="F29" s="2"/>
      <c r="G29" s="23"/>
      <c r="H29" s="24"/>
      <c r="I29" s="97"/>
      <c r="J29" s="24"/>
      <c r="K29" s="24"/>
      <c r="L29" s="25"/>
      <c r="M29" s="108" t="s">
        <v>73</v>
      </c>
      <c r="N29" s="128" t="s">
        <v>26</v>
      </c>
    </row>
    <row r="30" spans="1:14" ht="18.75">
      <c r="A30" s="14"/>
      <c r="B30" s="11" t="s">
        <v>45</v>
      </c>
      <c r="C30" s="26">
        <f>C32+C33+C34</f>
        <v>105</v>
      </c>
      <c r="D30" s="1"/>
      <c r="E30" s="1"/>
      <c r="F30" s="1"/>
      <c r="G30" s="15">
        <f>H30+I30+J30+K30+L30</f>
        <v>3960.035</v>
      </c>
      <c r="H30" s="15">
        <f>H37+H40</f>
        <v>0</v>
      </c>
      <c r="I30" s="19">
        <f>I37+I40+I46</f>
        <v>3960.035</v>
      </c>
      <c r="J30" s="15">
        <f>J37+J40</f>
        <v>0</v>
      </c>
      <c r="K30" s="15">
        <f>K32+K33+K34</f>
        <v>0</v>
      </c>
      <c r="L30" s="15">
        <f>L32+L33+L34</f>
        <v>0</v>
      </c>
      <c r="M30" s="109"/>
      <c r="N30" s="129"/>
    </row>
    <row r="31" spans="1:14" ht="18.75">
      <c r="A31" s="14"/>
      <c r="B31" s="11" t="s">
        <v>12</v>
      </c>
      <c r="C31" s="26"/>
      <c r="D31" s="1"/>
      <c r="E31" s="1"/>
      <c r="F31" s="1"/>
      <c r="G31" s="15"/>
      <c r="H31" s="15"/>
      <c r="I31" s="19"/>
      <c r="J31" s="15"/>
      <c r="K31" s="15"/>
      <c r="L31" s="28"/>
      <c r="M31" s="109"/>
      <c r="N31" s="129"/>
    </row>
    <row r="32" spans="1:14" ht="18.75">
      <c r="A32" s="14"/>
      <c r="B32" s="11" t="s">
        <v>38</v>
      </c>
      <c r="C32" s="26">
        <f>C42</f>
        <v>93</v>
      </c>
      <c r="D32" s="14" t="s">
        <v>9</v>
      </c>
      <c r="E32" s="1"/>
      <c r="F32" s="1"/>
      <c r="G32" s="15">
        <f>SUM(H32:L32)</f>
        <v>3154.93</v>
      </c>
      <c r="H32" s="15">
        <f>H42</f>
        <v>0</v>
      </c>
      <c r="I32" s="19">
        <f>I42</f>
        <v>3154.93</v>
      </c>
      <c r="J32" s="19">
        <f>J42</f>
        <v>0</v>
      </c>
      <c r="K32" s="19">
        <f>K42</f>
        <v>0</v>
      </c>
      <c r="L32" s="29">
        <f>L42</f>
        <v>0</v>
      </c>
      <c r="M32" s="109"/>
      <c r="N32" s="129"/>
    </row>
    <row r="33" spans="1:14" ht="18.75">
      <c r="A33" s="14"/>
      <c r="B33" s="30" t="s">
        <v>130</v>
      </c>
      <c r="C33" s="26">
        <f>C39+C43</f>
        <v>8</v>
      </c>
      <c r="D33" s="14" t="s">
        <v>10</v>
      </c>
      <c r="E33" s="1"/>
      <c r="F33" s="1"/>
      <c r="G33" s="15">
        <f>SUM(H33:L33)</f>
        <v>771.3299999999999</v>
      </c>
      <c r="H33" s="15">
        <f>H39+H43</f>
        <v>0</v>
      </c>
      <c r="I33" s="19">
        <f>I39+I43</f>
        <v>771.3299999999999</v>
      </c>
      <c r="J33" s="19">
        <f>J39+J43</f>
        <v>0</v>
      </c>
      <c r="K33" s="19">
        <f>K39+K43</f>
        <v>0</v>
      </c>
      <c r="L33" s="29">
        <f>L39+L43</f>
        <v>0</v>
      </c>
      <c r="M33" s="109"/>
      <c r="N33" s="129"/>
    </row>
    <row r="34" spans="1:14" ht="18.75">
      <c r="A34" s="14"/>
      <c r="B34" s="30" t="s">
        <v>17</v>
      </c>
      <c r="C34" s="26">
        <f>C44+C48</f>
        <v>4</v>
      </c>
      <c r="D34" s="14" t="s">
        <v>13</v>
      </c>
      <c r="E34" s="1"/>
      <c r="F34" s="14" t="s">
        <v>11</v>
      </c>
      <c r="G34" s="15">
        <f>SUM(H34:L34)</f>
        <v>42.19500000000001</v>
      </c>
      <c r="H34" s="15">
        <f>H44+H48</f>
        <v>0</v>
      </c>
      <c r="I34" s="19">
        <f>I44+I48</f>
        <v>33.775000000000006</v>
      </c>
      <c r="J34" s="19">
        <f>J44+J48</f>
        <v>8.42</v>
      </c>
      <c r="K34" s="19">
        <v>0</v>
      </c>
      <c r="L34" s="19">
        <v>0</v>
      </c>
      <c r="M34" s="109"/>
      <c r="N34" s="129"/>
    </row>
    <row r="35" spans="1:14" ht="18.75">
      <c r="A35" s="14"/>
      <c r="B35" s="30" t="s">
        <v>131</v>
      </c>
      <c r="C35" s="26"/>
      <c r="D35" s="14" t="s">
        <v>15</v>
      </c>
      <c r="E35" s="14" t="s">
        <v>108</v>
      </c>
      <c r="F35" s="14" t="s">
        <v>14</v>
      </c>
      <c r="G35" s="15"/>
      <c r="H35" s="15"/>
      <c r="I35" s="19"/>
      <c r="J35" s="19"/>
      <c r="K35" s="19"/>
      <c r="L35" s="29"/>
      <c r="M35" s="109"/>
      <c r="N35" s="129"/>
    </row>
    <row r="36" spans="1:14" ht="18.75">
      <c r="A36" s="14"/>
      <c r="B36" s="30" t="s">
        <v>12</v>
      </c>
      <c r="C36" s="17"/>
      <c r="D36" s="14" t="s">
        <v>109</v>
      </c>
      <c r="E36" s="1"/>
      <c r="F36" s="1"/>
      <c r="G36" s="15"/>
      <c r="H36" s="15"/>
      <c r="I36" s="19"/>
      <c r="J36" s="19"/>
      <c r="K36" s="19"/>
      <c r="L36" s="29"/>
      <c r="M36" s="109"/>
      <c r="N36" s="129"/>
    </row>
    <row r="37" spans="1:14" ht="18.75">
      <c r="A37" s="31" t="s">
        <v>96</v>
      </c>
      <c r="B37" s="30" t="s">
        <v>49</v>
      </c>
      <c r="C37" s="26">
        <v>5</v>
      </c>
      <c r="D37" s="14" t="s">
        <v>18</v>
      </c>
      <c r="E37" s="1"/>
      <c r="F37" s="1"/>
      <c r="G37" s="15">
        <f>G39</f>
        <v>695.3</v>
      </c>
      <c r="H37" s="15">
        <f>H39</f>
        <v>0</v>
      </c>
      <c r="I37" s="19">
        <f>I39</f>
        <v>695.3</v>
      </c>
      <c r="J37" s="19">
        <f>J39</f>
        <v>0</v>
      </c>
      <c r="K37" s="19"/>
      <c r="L37" s="29"/>
      <c r="M37" s="109"/>
      <c r="N37" s="129"/>
    </row>
    <row r="38" spans="1:14" ht="18.75">
      <c r="A38" s="31"/>
      <c r="B38" s="30" t="s">
        <v>12</v>
      </c>
      <c r="C38" s="26"/>
      <c r="D38" s="1"/>
      <c r="E38" s="14"/>
      <c r="F38" s="1"/>
      <c r="G38" s="15"/>
      <c r="H38" s="15"/>
      <c r="I38" s="19"/>
      <c r="J38" s="19"/>
      <c r="K38" s="19"/>
      <c r="L38" s="29"/>
      <c r="M38" s="109"/>
      <c r="N38" s="129"/>
    </row>
    <row r="39" spans="1:14" ht="18.75">
      <c r="A39" s="14"/>
      <c r="B39" s="30" t="s">
        <v>16</v>
      </c>
      <c r="C39" s="26">
        <v>5</v>
      </c>
      <c r="D39" s="1"/>
      <c r="E39" s="1"/>
      <c r="F39" s="1"/>
      <c r="G39" s="15">
        <f>SUM(H39:L39)</f>
        <v>695.3</v>
      </c>
      <c r="H39" s="15"/>
      <c r="I39" s="19">
        <v>695.3</v>
      </c>
      <c r="J39" s="19">
        <v>0</v>
      </c>
      <c r="K39" s="19"/>
      <c r="L39" s="29"/>
      <c r="M39" s="109"/>
      <c r="N39" s="129"/>
    </row>
    <row r="40" spans="1:14" ht="18.75">
      <c r="A40" s="31" t="s">
        <v>97</v>
      </c>
      <c r="B40" s="11" t="s">
        <v>50</v>
      </c>
      <c r="C40" s="26">
        <f>C42+C43+C44</f>
        <v>97</v>
      </c>
      <c r="D40" s="14"/>
      <c r="E40" s="1"/>
      <c r="F40" s="1"/>
      <c r="G40" s="15">
        <f>SUM(H40:L40)</f>
        <v>3250.56</v>
      </c>
      <c r="H40" s="15">
        <f>H42+H43+H44</f>
        <v>0</v>
      </c>
      <c r="I40" s="19">
        <f>I42+I43+I44</f>
        <v>3250.56</v>
      </c>
      <c r="J40" s="15">
        <f>J42+J43+J44</f>
        <v>0</v>
      </c>
      <c r="K40" s="15"/>
      <c r="L40" s="28"/>
      <c r="M40" s="109"/>
      <c r="N40" s="129"/>
    </row>
    <row r="41" spans="1:14" ht="18.75">
      <c r="A41" s="31"/>
      <c r="B41" s="11" t="s">
        <v>12</v>
      </c>
      <c r="C41" s="26"/>
      <c r="D41" s="1"/>
      <c r="E41" s="1"/>
      <c r="F41" s="1"/>
      <c r="G41" s="15"/>
      <c r="H41" s="15"/>
      <c r="I41" s="19"/>
      <c r="J41" s="15"/>
      <c r="K41" s="15"/>
      <c r="L41" s="28"/>
      <c r="M41" s="109"/>
      <c r="N41" s="129"/>
    </row>
    <row r="42" spans="1:14" ht="18.75">
      <c r="A42" s="14"/>
      <c r="B42" s="11" t="s">
        <v>38</v>
      </c>
      <c r="C42" s="26">
        <v>93</v>
      </c>
      <c r="D42" s="1"/>
      <c r="E42" s="1"/>
      <c r="F42" s="1"/>
      <c r="G42" s="15">
        <f>SUM(H42:L42)</f>
        <v>3154.93</v>
      </c>
      <c r="H42" s="15">
        <v>0</v>
      </c>
      <c r="I42" s="19">
        <v>3154.93</v>
      </c>
      <c r="J42" s="15">
        <v>0</v>
      </c>
      <c r="K42" s="15"/>
      <c r="L42" s="28"/>
      <c r="M42" s="109"/>
      <c r="N42" s="129"/>
    </row>
    <row r="43" spans="1:14" ht="18.75">
      <c r="A43" s="14"/>
      <c r="B43" s="11" t="s">
        <v>130</v>
      </c>
      <c r="C43" s="26">
        <v>3</v>
      </c>
      <c r="D43" s="1"/>
      <c r="E43" s="1"/>
      <c r="F43" s="1"/>
      <c r="G43" s="15">
        <f>SUM(H43:L43)</f>
        <v>76.03</v>
      </c>
      <c r="H43" s="15">
        <v>0</v>
      </c>
      <c r="I43" s="19">
        <v>76.03</v>
      </c>
      <c r="J43" s="15">
        <v>0</v>
      </c>
      <c r="K43" s="15"/>
      <c r="L43" s="28"/>
      <c r="M43" s="109"/>
      <c r="N43" s="129"/>
    </row>
    <row r="44" spans="1:14" ht="18.75">
      <c r="A44" s="14"/>
      <c r="B44" s="11" t="s">
        <v>17</v>
      </c>
      <c r="C44" s="26">
        <v>1</v>
      </c>
      <c r="D44" s="1"/>
      <c r="E44" s="1"/>
      <c r="F44" s="1"/>
      <c r="G44" s="15">
        <f>SUM(H44:L44)</f>
        <v>19.6</v>
      </c>
      <c r="H44" s="15">
        <v>0</v>
      </c>
      <c r="I44" s="19">
        <v>19.6</v>
      </c>
      <c r="J44" s="19">
        <v>0</v>
      </c>
      <c r="K44" s="15"/>
      <c r="L44" s="28"/>
      <c r="M44" s="109"/>
      <c r="N44" s="129"/>
    </row>
    <row r="45" spans="1:14" ht="18.75">
      <c r="A45" s="14"/>
      <c r="B45" s="11" t="s">
        <v>19</v>
      </c>
      <c r="C45" s="17"/>
      <c r="D45" s="1"/>
      <c r="E45" s="1"/>
      <c r="F45" s="1"/>
      <c r="G45" s="15"/>
      <c r="H45" s="15"/>
      <c r="I45" s="19"/>
      <c r="J45" s="15"/>
      <c r="K45" s="15"/>
      <c r="L45" s="28"/>
      <c r="M45" s="109"/>
      <c r="N45" s="129"/>
    </row>
    <row r="46" spans="1:14" ht="18.75">
      <c r="A46" s="31" t="s">
        <v>115</v>
      </c>
      <c r="B46" s="11" t="s">
        <v>114</v>
      </c>
      <c r="C46" s="26">
        <v>3</v>
      </c>
      <c r="D46" s="1"/>
      <c r="E46" s="1"/>
      <c r="F46" s="1"/>
      <c r="G46" s="15">
        <f>SUM(H46:L46)</f>
        <v>14.175</v>
      </c>
      <c r="H46" s="15">
        <v>0</v>
      </c>
      <c r="I46" s="19">
        <f>I48</f>
        <v>14.175</v>
      </c>
      <c r="J46" s="15">
        <v>0</v>
      </c>
      <c r="K46" s="15"/>
      <c r="L46" s="28"/>
      <c r="M46" s="109"/>
      <c r="N46" s="129"/>
    </row>
    <row r="47" spans="1:14" ht="18.75">
      <c r="A47" s="31"/>
      <c r="B47" s="11" t="s">
        <v>12</v>
      </c>
      <c r="C47" s="17"/>
      <c r="D47" s="1"/>
      <c r="E47" s="1"/>
      <c r="F47" s="1"/>
      <c r="G47" s="15"/>
      <c r="H47" s="15"/>
      <c r="I47" s="19"/>
      <c r="J47" s="15"/>
      <c r="K47" s="15"/>
      <c r="L47" s="28"/>
      <c r="M47" s="109"/>
      <c r="N47" s="129"/>
    </row>
    <row r="48" spans="1:14" ht="18.75">
      <c r="A48" s="14"/>
      <c r="B48" s="11" t="s">
        <v>17</v>
      </c>
      <c r="C48" s="26">
        <v>3</v>
      </c>
      <c r="D48" s="1"/>
      <c r="E48" s="1"/>
      <c r="F48" s="1"/>
      <c r="G48" s="15">
        <f>SUM(H48:L48)</f>
        <v>22.595</v>
      </c>
      <c r="H48" s="15">
        <v>0</v>
      </c>
      <c r="I48" s="19">
        <v>14.175</v>
      </c>
      <c r="J48" s="15">
        <v>8.42</v>
      </c>
      <c r="K48" s="15"/>
      <c r="L48" s="28"/>
      <c r="M48" s="109"/>
      <c r="N48" s="129"/>
    </row>
    <row r="49" spans="1:14" ht="18.75">
      <c r="A49" s="32"/>
      <c r="B49" s="33" t="s">
        <v>19</v>
      </c>
      <c r="C49" s="34"/>
      <c r="D49" s="35"/>
      <c r="E49" s="35"/>
      <c r="F49" s="35"/>
      <c r="G49" s="36"/>
      <c r="H49" s="36"/>
      <c r="I49" s="36"/>
      <c r="J49" s="36"/>
      <c r="K49" s="36"/>
      <c r="L49" s="37"/>
      <c r="M49" s="110"/>
      <c r="N49" s="130"/>
    </row>
    <row r="50" spans="1:14" ht="18.75">
      <c r="A50" s="71" t="s">
        <v>135</v>
      </c>
      <c r="B50" s="2" t="s">
        <v>116</v>
      </c>
      <c r="C50" s="11"/>
      <c r="E50" s="38"/>
      <c r="G50" s="39"/>
      <c r="H50" s="39"/>
      <c r="I50" s="39"/>
      <c r="J50" s="39"/>
      <c r="K50" s="39"/>
      <c r="L50" s="39"/>
      <c r="M50" s="1"/>
      <c r="N50" s="1"/>
    </row>
    <row r="51" spans="1:14" ht="18.75">
      <c r="A51" s="1"/>
      <c r="B51" s="1" t="s">
        <v>117</v>
      </c>
      <c r="C51" s="11"/>
      <c r="E51" s="1"/>
      <c r="G51" s="15"/>
      <c r="H51" s="39"/>
      <c r="I51" s="39"/>
      <c r="J51" s="39"/>
      <c r="K51" s="39"/>
      <c r="L51" s="39"/>
      <c r="M51" s="1"/>
      <c r="N51" s="1"/>
    </row>
    <row r="52" spans="1:14" ht="35.25" customHeight="1">
      <c r="A52" s="1"/>
      <c r="B52" s="96" t="s">
        <v>128</v>
      </c>
      <c r="C52" s="12">
        <f>C54+C56+C55+C58</f>
        <v>37</v>
      </c>
      <c r="D52" s="12" t="s">
        <v>9</v>
      </c>
      <c r="E52" s="1"/>
      <c r="F52" s="12" t="s">
        <v>11</v>
      </c>
      <c r="G52" s="15">
        <f aca="true" t="shared" si="0" ref="G52:L52">G54+G55+G56+G58</f>
        <v>20380.300000000003</v>
      </c>
      <c r="H52" s="15">
        <f t="shared" si="0"/>
        <v>0</v>
      </c>
      <c r="I52" s="15">
        <f t="shared" si="0"/>
        <v>5602.9</v>
      </c>
      <c r="J52" s="15">
        <f t="shared" si="0"/>
        <v>48.4</v>
      </c>
      <c r="K52" s="15">
        <f t="shared" si="0"/>
        <v>7733</v>
      </c>
      <c r="L52" s="15">
        <f t="shared" si="0"/>
        <v>6996</v>
      </c>
      <c r="M52" s="16" t="s">
        <v>26</v>
      </c>
      <c r="N52" s="16" t="s">
        <v>26</v>
      </c>
    </row>
    <row r="53" spans="1:14" ht="18.75">
      <c r="A53" s="1"/>
      <c r="B53" s="1" t="s">
        <v>12</v>
      </c>
      <c r="C53" s="11"/>
      <c r="D53" s="12" t="s">
        <v>10</v>
      </c>
      <c r="E53" s="14" t="s">
        <v>108</v>
      </c>
      <c r="F53" s="12" t="s">
        <v>14</v>
      </c>
      <c r="G53" s="15"/>
      <c r="H53" s="15"/>
      <c r="I53" s="15"/>
      <c r="J53" s="15"/>
      <c r="K53" s="15"/>
      <c r="L53" s="15"/>
      <c r="M53" s="16"/>
      <c r="N53" s="16"/>
    </row>
    <row r="54" spans="1:14" ht="18.75">
      <c r="A54" s="1"/>
      <c r="B54" s="1" t="s">
        <v>38</v>
      </c>
      <c r="C54" s="12">
        <v>23</v>
      </c>
      <c r="D54" s="12" t="s">
        <v>13</v>
      </c>
      <c r="E54" s="1"/>
      <c r="F54" s="11"/>
      <c r="G54" s="15">
        <f>SUM(H54:L54)</f>
        <v>8991</v>
      </c>
      <c r="H54" s="15">
        <v>0</v>
      </c>
      <c r="I54" s="15">
        <v>0</v>
      </c>
      <c r="J54" s="15">
        <v>0</v>
      </c>
      <c r="K54" s="15">
        <f>5000-305</f>
        <v>4695</v>
      </c>
      <c r="L54" s="40">
        <f>5000-704</f>
        <v>4296</v>
      </c>
      <c r="M54" s="16" t="s">
        <v>26</v>
      </c>
      <c r="N54" s="16" t="s">
        <v>26</v>
      </c>
    </row>
    <row r="55" spans="1:14" ht="18.75">
      <c r="A55" s="1"/>
      <c r="B55" s="18" t="s">
        <v>130</v>
      </c>
      <c r="C55" s="12">
        <v>6</v>
      </c>
      <c r="D55" s="12" t="s">
        <v>15</v>
      </c>
      <c r="E55" s="1"/>
      <c r="F55" s="11"/>
      <c r="G55" s="15">
        <f>SUM(H55:L55)</f>
        <v>5602.9</v>
      </c>
      <c r="H55" s="15">
        <v>0</v>
      </c>
      <c r="I55" s="15">
        <v>5602.9</v>
      </c>
      <c r="J55" s="19">
        <v>0</v>
      </c>
      <c r="K55" s="19">
        <v>0</v>
      </c>
      <c r="L55" s="41">
        <v>0</v>
      </c>
      <c r="M55" s="16" t="s">
        <v>26</v>
      </c>
      <c r="N55" s="16" t="s">
        <v>26</v>
      </c>
    </row>
    <row r="56" spans="1:14" ht="18.75">
      <c r="A56" s="1"/>
      <c r="B56" s="1" t="s">
        <v>17</v>
      </c>
      <c r="C56" s="12">
        <v>5</v>
      </c>
      <c r="D56" s="12" t="s">
        <v>109</v>
      </c>
      <c r="E56" s="1"/>
      <c r="F56" s="11"/>
      <c r="G56" s="15">
        <f>SUM(H56:L56)</f>
        <v>5500</v>
      </c>
      <c r="H56" s="15">
        <v>0</v>
      </c>
      <c r="I56" s="15">
        <v>0</v>
      </c>
      <c r="J56" s="15">
        <v>7</v>
      </c>
      <c r="K56" s="15">
        <v>2793</v>
      </c>
      <c r="L56" s="15">
        <v>2700</v>
      </c>
      <c r="M56" s="16" t="s">
        <v>26</v>
      </c>
      <c r="N56" s="16" t="s">
        <v>26</v>
      </c>
    </row>
    <row r="57" spans="1:14" ht="18.75">
      <c r="A57" s="1"/>
      <c r="B57" s="1" t="s">
        <v>131</v>
      </c>
      <c r="C57" s="11"/>
      <c r="D57" s="12" t="s">
        <v>18</v>
      </c>
      <c r="E57" s="1"/>
      <c r="F57" s="11"/>
      <c r="G57" s="15"/>
      <c r="H57" s="15"/>
      <c r="I57" s="15"/>
      <c r="J57" s="15"/>
      <c r="K57" s="15"/>
      <c r="L57" s="15"/>
      <c r="M57" s="1"/>
      <c r="N57" s="1"/>
    </row>
    <row r="58" spans="1:14" ht="18.75">
      <c r="A58" s="35"/>
      <c r="B58" s="35" t="s">
        <v>43</v>
      </c>
      <c r="C58" s="12">
        <v>3</v>
      </c>
      <c r="D58" s="1"/>
      <c r="E58" s="35"/>
      <c r="F58" s="33"/>
      <c r="G58" s="15">
        <f>SUM(H58:L58)</f>
        <v>286.4</v>
      </c>
      <c r="H58" s="36">
        <v>0</v>
      </c>
      <c r="I58" s="42">
        <v>0</v>
      </c>
      <c r="J58" s="42">
        <v>41.4</v>
      </c>
      <c r="K58" s="42">
        <v>245</v>
      </c>
      <c r="L58" s="42">
        <v>0</v>
      </c>
      <c r="M58" s="43" t="s">
        <v>26</v>
      </c>
      <c r="N58" s="43" t="s">
        <v>26</v>
      </c>
    </row>
    <row r="59" spans="1:14" ht="18.75">
      <c r="A59" s="60" t="s">
        <v>138</v>
      </c>
      <c r="B59" s="44" t="s">
        <v>21</v>
      </c>
      <c r="C59" s="2"/>
      <c r="D59" s="2"/>
      <c r="E59" s="9"/>
      <c r="F59" s="2"/>
      <c r="G59" s="24"/>
      <c r="H59" s="24"/>
      <c r="I59" s="24"/>
      <c r="J59" s="24"/>
      <c r="K59" s="24"/>
      <c r="L59" s="24"/>
      <c r="M59" s="2"/>
      <c r="N59" s="2"/>
    </row>
    <row r="60" spans="1:14" ht="18.75">
      <c r="A60" s="45"/>
      <c r="B60" s="45" t="s">
        <v>22</v>
      </c>
      <c r="C60" s="1"/>
      <c r="D60" s="1"/>
      <c r="E60" s="11"/>
      <c r="F60" s="1"/>
      <c r="G60" s="39"/>
      <c r="H60" s="39"/>
      <c r="I60" s="39"/>
      <c r="J60" s="39"/>
      <c r="K60" s="39"/>
      <c r="L60" s="39"/>
      <c r="M60" s="1"/>
      <c r="N60" s="1"/>
    </row>
    <row r="61" spans="1:14" ht="18.75">
      <c r="A61" s="45"/>
      <c r="B61" s="45" t="s">
        <v>23</v>
      </c>
      <c r="C61" s="1"/>
      <c r="D61" s="1"/>
      <c r="E61" s="11"/>
      <c r="F61" s="1"/>
      <c r="G61" s="39"/>
      <c r="H61" s="39"/>
      <c r="I61" s="39"/>
      <c r="J61" s="39"/>
      <c r="K61" s="39"/>
      <c r="L61" s="39"/>
      <c r="M61" s="1"/>
      <c r="N61" s="1"/>
    </row>
    <row r="62" spans="1:14" ht="18.75">
      <c r="A62" s="45"/>
      <c r="B62" s="45" t="s">
        <v>24</v>
      </c>
      <c r="C62" s="14">
        <f>C64+C65+C66+C68+C69</f>
        <v>164</v>
      </c>
      <c r="D62" s="1"/>
      <c r="E62" s="14" t="s">
        <v>25</v>
      </c>
      <c r="F62" s="46" t="s">
        <v>26</v>
      </c>
      <c r="G62" s="47" t="s">
        <v>26</v>
      </c>
      <c r="H62" s="47" t="s">
        <v>26</v>
      </c>
      <c r="I62" s="48" t="s">
        <v>26</v>
      </c>
      <c r="J62" s="48" t="s">
        <v>26</v>
      </c>
      <c r="K62" s="48" t="s">
        <v>26</v>
      </c>
      <c r="L62" s="48" t="s">
        <v>26</v>
      </c>
      <c r="M62" s="16" t="s">
        <v>26</v>
      </c>
      <c r="N62" s="16" t="s">
        <v>26</v>
      </c>
    </row>
    <row r="63" spans="1:14" ht="18.75">
      <c r="A63" s="45"/>
      <c r="B63" s="45" t="s">
        <v>12</v>
      </c>
      <c r="C63" s="1"/>
      <c r="D63" s="14" t="s">
        <v>27</v>
      </c>
      <c r="E63" s="1"/>
      <c r="F63" s="14"/>
      <c r="G63" s="39"/>
      <c r="H63" s="39"/>
      <c r="I63" s="49"/>
      <c r="J63" s="49"/>
      <c r="K63" s="49"/>
      <c r="L63" s="49"/>
      <c r="M63" s="16"/>
      <c r="N63" s="16"/>
    </row>
    <row r="64" spans="1:14" ht="18.75">
      <c r="A64" s="45"/>
      <c r="B64" s="45" t="s">
        <v>38</v>
      </c>
      <c r="C64" s="14">
        <v>109</v>
      </c>
      <c r="D64" s="1"/>
      <c r="E64" s="11"/>
      <c r="F64" s="1"/>
      <c r="G64" s="47" t="s">
        <v>26</v>
      </c>
      <c r="H64" s="47" t="s">
        <v>26</v>
      </c>
      <c r="I64" s="48" t="s">
        <v>26</v>
      </c>
      <c r="J64" s="48" t="s">
        <v>26</v>
      </c>
      <c r="K64" s="48" t="s">
        <v>26</v>
      </c>
      <c r="L64" s="48" t="s">
        <v>26</v>
      </c>
      <c r="M64" s="16" t="s">
        <v>26</v>
      </c>
      <c r="N64" s="16" t="s">
        <v>26</v>
      </c>
    </row>
    <row r="65" spans="1:14" ht="18.75">
      <c r="A65" s="45"/>
      <c r="B65" s="50" t="s">
        <v>130</v>
      </c>
      <c r="C65" s="14">
        <v>33</v>
      </c>
      <c r="D65" s="1"/>
      <c r="E65" s="11"/>
      <c r="F65" s="1"/>
      <c r="G65" s="47" t="s">
        <v>26</v>
      </c>
      <c r="H65" s="47" t="s">
        <v>26</v>
      </c>
      <c r="I65" s="48" t="s">
        <v>26</v>
      </c>
      <c r="J65" s="48" t="s">
        <v>26</v>
      </c>
      <c r="K65" s="48" t="s">
        <v>26</v>
      </c>
      <c r="L65" s="48" t="s">
        <v>26</v>
      </c>
      <c r="M65" s="16" t="s">
        <v>26</v>
      </c>
      <c r="N65" s="16" t="s">
        <v>26</v>
      </c>
    </row>
    <row r="66" spans="1:14" ht="18.75">
      <c r="A66" s="45"/>
      <c r="B66" s="45" t="s">
        <v>17</v>
      </c>
      <c r="C66" s="14">
        <v>12</v>
      </c>
      <c r="D66" s="1"/>
      <c r="E66" s="11"/>
      <c r="F66" s="1"/>
      <c r="G66" s="47" t="s">
        <v>26</v>
      </c>
      <c r="H66" s="47" t="s">
        <v>26</v>
      </c>
      <c r="I66" s="48" t="s">
        <v>26</v>
      </c>
      <c r="J66" s="48" t="s">
        <v>26</v>
      </c>
      <c r="K66" s="48" t="s">
        <v>26</v>
      </c>
      <c r="L66" s="48" t="s">
        <v>26</v>
      </c>
      <c r="M66" s="16" t="s">
        <v>26</v>
      </c>
      <c r="N66" s="16" t="s">
        <v>26</v>
      </c>
    </row>
    <row r="67" spans="1:14" ht="18.75">
      <c r="A67" s="45"/>
      <c r="B67" s="45" t="s">
        <v>131</v>
      </c>
      <c r="C67" s="14"/>
      <c r="D67" s="1"/>
      <c r="E67" s="11"/>
      <c r="F67" s="1"/>
      <c r="G67" s="47"/>
      <c r="H67" s="47"/>
      <c r="I67" s="48"/>
      <c r="J67" s="48"/>
      <c r="K67" s="48"/>
      <c r="L67" s="48"/>
      <c r="M67" s="1"/>
      <c r="N67" s="1"/>
    </row>
    <row r="68" spans="1:14" ht="18.75">
      <c r="A68" s="45"/>
      <c r="B68" s="45" t="s">
        <v>132</v>
      </c>
      <c r="C68" s="14">
        <v>3</v>
      </c>
      <c r="D68" s="1"/>
      <c r="E68" s="11"/>
      <c r="F68" s="1"/>
      <c r="G68" s="47" t="s">
        <v>26</v>
      </c>
      <c r="H68" s="47" t="s">
        <v>26</v>
      </c>
      <c r="I68" s="48" t="s">
        <v>26</v>
      </c>
      <c r="J68" s="48" t="s">
        <v>26</v>
      </c>
      <c r="K68" s="48" t="s">
        <v>26</v>
      </c>
      <c r="L68" s="48" t="s">
        <v>26</v>
      </c>
      <c r="M68" s="16" t="s">
        <v>26</v>
      </c>
      <c r="N68" s="16" t="s">
        <v>26</v>
      </c>
    </row>
    <row r="69" spans="1:14" ht="18.75">
      <c r="A69" s="51"/>
      <c r="B69" s="51" t="s">
        <v>124</v>
      </c>
      <c r="C69" s="32">
        <v>7</v>
      </c>
      <c r="D69" s="35"/>
      <c r="E69" s="33"/>
      <c r="F69" s="35"/>
      <c r="G69" s="52" t="s">
        <v>26</v>
      </c>
      <c r="H69" s="52" t="s">
        <v>26</v>
      </c>
      <c r="I69" s="53" t="s">
        <v>26</v>
      </c>
      <c r="J69" s="53" t="s">
        <v>26</v>
      </c>
      <c r="K69" s="53" t="s">
        <v>26</v>
      </c>
      <c r="L69" s="53" t="s">
        <v>26</v>
      </c>
      <c r="M69" s="54" t="s">
        <v>26</v>
      </c>
      <c r="N69" s="54" t="s">
        <v>26</v>
      </c>
    </row>
    <row r="70" spans="1:14" ht="18.75">
      <c r="A70" s="64" t="s">
        <v>139</v>
      </c>
      <c r="B70" s="1" t="s">
        <v>28</v>
      </c>
      <c r="C70" s="2"/>
      <c r="D70" s="55"/>
      <c r="E70" s="1"/>
      <c r="F70" s="1"/>
      <c r="G70" s="39"/>
      <c r="H70" s="39"/>
      <c r="I70" s="39"/>
      <c r="J70" s="39"/>
      <c r="K70" s="39"/>
      <c r="L70" s="39"/>
      <c r="M70" s="2"/>
      <c r="N70" s="2"/>
    </row>
    <row r="71" spans="1:14" ht="18.75">
      <c r="A71" s="45"/>
      <c r="B71" s="1" t="s">
        <v>29</v>
      </c>
      <c r="C71" s="1"/>
      <c r="D71" s="11"/>
      <c r="E71" s="1"/>
      <c r="F71" s="1"/>
      <c r="G71" s="39"/>
      <c r="H71" s="39"/>
      <c r="I71" s="39"/>
      <c r="J71" s="39"/>
      <c r="K71" s="39"/>
      <c r="L71" s="39"/>
      <c r="M71" s="1"/>
      <c r="N71" s="1"/>
    </row>
    <row r="72" spans="1:14" ht="18.75">
      <c r="A72" s="45"/>
      <c r="B72" s="1" t="s">
        <v>30</v>
      </c>
      <c r="C72" s="1"/>
      <c r="D72" s="11"/>
      <c r="E72" s="1"/>
      <c r="F72" s="1"/>
      <c r="G72" s="39"/>
      <c r="H72" s="39"/>
      <c r="I72" s="39"/>
      <c r="J72" s="39"/>
      <c r="K72" s="39"/>
      <c r="L72" s="39"/>
      <c r="M72" s="1"/>
      <c r="N72" s="1"/>
    </row>
    <row r="73" spans="1:14" ht="18.75">
      <c r="A73" s="45"/>
      <c r="B73" s="1" t="s">
        <v>31</v>
      </c>
      <c r="C73" s="1"/>
      <c r="D73" s="11"/>
      <c r="E73" s="1"/>
      <c r="F73" s="1"/>
      <c r="G73" s="39"/>
      <c r="H73" s="39"/>
      <c r="I73" s="39"/>
      <c r="J73" s="39"/>
      <c r="K73" s="39"/>
      <c r="L73" s="39"/>
      <c r="M73" s="1"/>
      <c r="N73" s="1"/>
    </row>
    <row r="74" spans="1:14" ht="18.75">
      <c r="A74" s="45"/>
      <c r="B74" s="1" t="s">
        <v>20</v>
      </c>
      <c r="C74" s="1"/>
      <c r="D74" s="11"/>
      <c r="E74" s="1"/>
      <c r="F74" s="1"/>
      <c r="G74" s="15">
        <f aca="true" t="shared" si="1" ref="G74:L74">G76+G77+G78</f>
        <v>30</v>
      </c>
      <c r="H74" s="15">
        <f t="shared" si="1"/>
        <v>0</v>
      </c>
      <c r="I74" s="15">
        <f t="shared" si="1"/>
        <v>30</v>
      </c>
      <c r="J74" s="15">
        <f t="shared" si="1"/>
        <v>0</v>
      </c>
      <c r="K74" s="15">
        <f t="shared" si="1"/>
        <v>0</v>
      </c>
      <c r="L74" s="15">
        <f t="shared" si="1"/>
        <v>0</v>
      </c>
      <c r="M74" s="16" t="s">
        <v>26</v>
      </c>
      <c r="N74" s="16" t="s">
        <v>26</v>
      </c>
    </row>
    <row r="75" spans="1:14" ht="18.75">
      <c r="A75" s="45"/>
      <c r="B75" s="1" t="s">
        <v>12</v>
      </c>
      <c r="C75" s="1"/>
      <c r="D75" s="12" t="s">
        <v>27</v>
      </c>
      <c r="E75" s="14" t="s">
        <v>108</v>
      </c>
      <c r="F75" s="14" t="s">
        <v>11</v>
      </c>
      <c r="G75" s="15"/>
      <c r="H75" s="15"/>
      <c r="I75" s="15"/>
      <c r="J75" s="15"/>
      <c r="K75" s="15"/>
      <c r="L75" s="15"/>
      <c r="M75" s="16"/>
      <c r="N75" s="16"/>
    </row>
    <row r="76" spans="1:14" ht="18.75">
      <c r="A76" s="45"/>
      <c r="B76" s="1" t="s">
        <v>38</v>
      </c>
      <c r="C76" s="1"/>
      <c r="D76" s="11"/>
      <c r="E76" s="1"/>
      <c r="F76" s="14" t="s">
        <v>14</v>
      </c>
      <c r="G76" s="15">
        <f>SUM(H76:L76)</f>
        <v>0</v>
      </c>
      <c r="H76" s="15">
        <v>0</v>
      </c>
      <c r="I76" s="15">
        <v>0</v>
      </c>
      <c r="J76" s="15">
        <v>0</v>
      </c>
      <c r="K76" s="15">
        <v>0</v>
      </c>
      <c r="L76" s="40">
        <v>0</v>
      </c>
      <c r="M76" s="16" t="s">
        <v>26</v>
      </c>
      <c r="N76" s="16" t="s">
        <v>26</v>
      </c>
    </row>
    <row r="77" spans="1:14" ht="18.75">
      <c r="A77" s="45"/>
      <c r="B77" s="18" t="s">
        <v>130</v>
      </c>
      <c r="C77" s="1"/>
      <c r="D77" s="11"/>
      <c r="E77" s="1"/>
      <c r="F77" s="1"/>
      <c r="G77" s="15">
        <f>SUM(H77:L77)</f>
        <v>30</v>
      </c>
      <c r="H77" s="15">
        <v>0</v>
      </c>
      <c r="I77" s="15">
        <v>30</v>
      </c>
      <c r="J77" s="19">
        <v>0</v>
      </c>
      <c r="K77" s="19">
        <v>0</v>
      </c>
      <c r="L77" s="41">
        <v>0</v>
      </c>
      <c r="M77" s="16" t="s">
        <v>26</v>
      </c>
      <c r="N77" s="16" t="s">
        <v>26</v>
      </c>
    </row>
    <row r="78" spans="1:14" ht="18.75">
      <c r="A78" s="45"/>
      <c r="B78" s="1" t="s">
        <v>17</v>
      </c>
      <c r="C78" s="1"/>
      <c r="D78" s="11"/>
      <c r="E78" s="1"/>
      <c r="F78" s="1"/>
      <c r="G78" s="15">
        <f>SUM(H78:L78)</f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6" t="s">
        <v>26</v>
      </c>
      <c r="N78" s="16" t="s">
        <v>26</v>
      </c>
    </row>
    <row r="79" spans="1:14" ht="18.75">
      <c r="A79" s="45"/>
      <c r="B79" s="1" t="s">
        <v>19</v>
      </c>
      <c r="C79" s="35"/>
      <c r="D79" s="11"/>
      <c r="E79" s="1"/>
      <c r="F79" s="1"/>
      <c r="G79" s="15"/>
      <c r="H79" s="39"/>
      <c r="I79" s="39"/>
      <c r="J79" s="39"/>
      <c r="K79" s="39"/>
      <c r="L79" s="39"/>
      <c r="M79" s="35"/>
      <c r="N79" s="35"/>
    </row>
    <row r="80" spans="1:14" ht="18.75">
      <c r="A80" s="60" t="s">
        <v>140</v>
      </c>
      <c r="B80" s="44" t="s">
        <v>32</v>
      </c>
      <c r="C80" s="44"/>
      <c r="D80" s="21"/>
      <c r="E80" s="9"/>
      <c r="F80" s="2"/>
      <c r="G80" s="24"/>
      <c r="H80" s="24"/>
      <c r="I80" s="24"/>
      <c r="J80" s="24"/>
      <c r="K80" s="24"/>
      <c r="L80" s="24"/>
      <c r="M80" s="2"/>
      <c r="N80" s="2"/>
    </row>
    <row r="81" spans="1:14" ht="18.75">
      <c r="A81" s="45"/>
      <c r="B81" s="45" t="s">
        <v>33</v>
      </c>
      <c r="C81" s="45"/>
      <c r="D81" s="1"/>
      <c r="E81" s="11"/>
      <c r="F81" s="1"/>
      <c r="G81" s="39"/>
      <c r="H81" s="39"/>
      <c r="I81" s="39"/>
      <c r="J81" s="39"/>
      <c r="K81" s="39"/>
      <c r="L81" s="39"/>
      <c r="M81" s="1"/>
      <c r="N81" s="1"/>
    </row>
    <row r="82" spans="1:14" ht="18.75">
      <c r="A82" s="45"/>
      <c r="B82" s="45" t="s">
        <v>34</v>
      </c>
      <c r="C82" s="45"/>
      <c r="D82" s="14"/>
      <c r="E82" s="11"/>
      <c r="F82" s="1"/>
      <c r="G82" s="39"/>
      <c r="H82" s="39"/>
      <c r="I82" s="39"/>
      <c r="J82" s="39"/>
      <c r="K82" s="39"/>
      <c r="L82" s="39"/>
      <c r="M82" s="1"/>
      <c r="N82" s="1"/>
    </row>
    <row r="83" spans="1:14" ht="18.75">
      <c r="A83" s="45"/>
      <c r="B83" s="45" t="s">
        <v>35</v>
      </c>
      <c r="C83" s="45"/>
      <c r="D83" s="1"/>
      <c r="E83" s="11"/>
      <c r="F83" s="1"/>
      <c r="G83" s="39"/>
      <c r="H83" s="39"/>
      <c r="I83" s="39"/>
      <c r="J83" s="39"/>
      <c r="K83" s="39"/>
      <c r="L83" s="39"/>
      <c r="M83" s="1"/>
      <c r="N83" s="1"/>
    </row>
    <row r="84" spans="1:14" ht="18.75">
      <c r="A84" s="45"/>
      <c r="B84" s="45" t="s">
        <v>36</v>
      </c>
      <c r="C84" s="45"/>
      <c r="D84" s="1"/>
      <c r="E84" s="11"/>
      <c r="F84" s="1"/>
      <c r="G84" s="39"/>
      <c r="H84" s="39"/>
      <c r="I84" s="39"/>
      <c r="J84" s="39"/>
      <c r="K84" s="39"/>
      <c r="L84" s="39"/>
      <c r="M84" s="1"/>
      <c r="N84" s="1"/>
    </row>
    <row r="85" spans="1:14" ht="18.75">
      <c r="A85" s="45"/>
      <c r="B85" s="45" t="s">
        <v>37</v>
      </c>
      <c r="C85" s="45"/>
      <c r="D85" s="1"/>
      <c r="E85" s="12" t="s">
        <v>107</v>
      </c>
      <c r="F85" s="46" t="s">
        <v>26</v>
      </c>
      <c r="G85" s="47" t="s">
        <v>26</v>
      </c>
      <c r="H85" s="47" t="s">
        <v>26</v>
      </c>
      <c r="I85" s="47" t="s">
        <v>26</v>
      </c>
      <c r="J85" s="47" t="s">
        <v>26</v>
      </c>
      <c r="K85" s="47" t="s">
        <v>26</v>
      </c>
      <c r="L85" s="47" t="s">
        <v>26</v>
      </c>
      <c r="M85" s="16" t="s">
        <v>26</v>
      </c>
      <c r="N85" s="16" t="s">
        <v>26</v>
      </c>
    </row>
    <row r="86" spans="1:14" ht="18.75">
      <c r="A86" s="45"/>
      <c r="B86" s="45" t="s">
        <v>12</v>
      </c>
      <c r="C86" s="45"/>
      <c r="D86" s="14" t="s">
        <v>27</v>
      </c>
      <c r="E86" s="11"/>
      <c r="F86" s="14"/>
      <c r="G86" s="39"/>
      <c r="H86" s="39"/>
      <c r="I86" s="39"/>
      <c r="J86" s="39"/>
      <c r="K86" s="39"/>
      <c r="L86" s="39"/>
      <c r="M86" s="16"/>
      <c r="N86" s="16"/>
    </row>
    <row r="87" spans="1:14" ht="18.75">
      <c r="A87" s="45"/>
      <c r="B87" s="45" t="s">
        <v>38</v>
      </c>
      <c r="C87" s="45"/>
      <c r="D87" s="14" t="s">
        <v>38</v>
      </c>
      <c r="E87" s="11"/>
      <c r="F87" s="1"/>
      <c r="G87" s="47" t="s">
        <v>26</v>
      </c>
      <c r="H87" s="47" t="s">
        <v>26</v>
      </c>
      <c r="I87" s="47" t="s">
        <v>26</v>
      </c>
      <c r="J87" s="47" t="s">
        <v>26</v>
      </c>
      <c r="K87" s="47" t="s">
        <v>26</v>
      </c>
      <c r="L87" s="47" t="s">
        <v>26</v>
      </c>
      <c r="M87" s="16" t="s">
        <v>26</v>
      </c>
      <c r="N87" s="16" t="s">
        <v>26</v>
      </c>
    </row>
    <row r="88" spans="1:14" ht="18.75">
      <c r="A88" s="45"/>
      <c r="B88" s="50" t="s">
        <v>130</v>
      </c>
      <c r="C88" s="45"/>
      <c r="D88" s="1" t="s">
        <v>16</v>
      </c>
      <c r="E88" s="11"/>
      <c r="F88" s="1"/>
      <c r="G88" s="47" t="s">
        <v>26</v>
      </c>
      <c r="H88" s="47" t="s">
        <v>26</v>
      </c>
      <c r="I88" s="47" t="s">
        <v>26</v>
      </c>
      <c r="J88" s="56" t="s">
        <v>26</v>
      </c>
      <c r="K88" s="56" t="s">
        <v>26</v>
      </c>
      <c r="L88" s="56" t="s">
        <v>26</v>
      </c>
      <c r="M88" s="16" t="s">
        <v>26</v>
      </c>
      <c r="N88" s="16" t="s">
        <v>26</v>
      </c>
    </row>
    <row r="89" spans="1:14" ht="18.75">
      <c r="A89" s="45"/>
      <c r="B89" s="45" t="s">
        <v>17</v>
      </c>
      <c r="C89" s="45"/>
      <c r="D89" s="14" t="s">
        <v>17</v>
      </c>
      <c r="E89" s="11"/>
      <c r="F89" s="1"/>
      <c r="G89" s="47" t="s">
        <v>26</v>
      </c>
      <c r="H89" s="47" t="s">
        <v>26</v>
      </c>
      <c r="I89" s="47" t="s">
        <v>26</v>
      </c>
      <c r="J89" s="47" t="s">
        <v>26</v>
      </c>
      <c r="K89" s="47" t="s">
        <v>26</v>
      </c>
      <c r="L89" s="47" t="s">
        <v>26</v>
      </c>
      <c r="M89" s="16" t="s">
        <v>26</v>
      </c>
      <c r="N89" s="16" t="s">
        <v>26</v>
      </c>
    </row>
    <row r="90" spans="1:14" ht="18.75">
      <c r="A90" s="45"/>
      <c r="B90" s="51" t="s">
        <v>19</v>
      </c>
      <c r="C90" s="51"/>
      <c r="D90" s="14" t="s">
        <v>19</v>
      </c>
      <c r="E90" s="11"/>
      <c r="F90" s="1"/>
      <c r="G90" s="39"/>
      <c r="H90" s="39"/>
      <c r="I90" s="39"/>
      <c r="J90" s="39"/>
      <c r="K90" s="39"/>
      <c r="L90" s="39"/>
      <c r="M90" s="35"/>
      <c r="N90" s="35"/>
    </row>
    <row r="91" spans="1:14" ht="63" customHeight="1">
      <c r="A91" s="71" t="s">
        <v>141</v>
      </c>
      <c r="B91" s="2" t="s">
        <v>39</v>
      </c>
      <c r="C91" s="22"/>
      <c r="D91" s="115" t="s">
        <v>150</v>
      </c>
      <c r="E91" s="9"/>
      <c r="F91" s="9"/>
      <c r="G91" s="24"/>
      <c r="H91" s="24"/>
      <c r="I91" s="98"/>
      <c r="J91" s="24"/>
      <c r="K91" s="25"/>
      <c r="L91" s="24"/>
      <c r="M91" s="2"/>
      <c r="N91" s="2"/>
    </row>
    <row r="92" spans="1:14" ht="23.25" customHeight="1">
      <c r="A92" s="1"/>
      <c r="B92" s="1" t="s">
        <v>40</v>
      </c>
      <c r="C92" s="17"/>
      <c r="D92" s="116"/>
      <c r="E92" s="11"/>
      <c r="F92" s="17"/>
      <c r="G92" s="39"/>
      <c r="H92" s="39"/>
      <c r="I92" s="99"/>
      <c r="J92" s="39"/>
      <c r="K92" s="57"/>
      <c r="L92" s="39"/>
      <c r="M92" s="1"/>
      <c r="N92" s="1"/>
    </row>
    <row r="93" spans="1:14" ht="24.75" customHeight="1">
      <c r="A93" s="1"/>
      <c r="B93" s="58" t="s">
        <v>41</v>
      </c>
      <c r="C93" s="59"/>
      <c r="D93" s="116"/>
      <c r="E93" s="12" t="s">
        <v>108</v>
      </c>
      <c r="F93" s="12" t="s">
        <v>11</v>
      </c>
      <c r="G93" s="15">
        <f aca="true" t="shared" si="2" ref="G93:L93">G95+G96+G97+G100+G99</f>
        <v>3671.625</v>
      </c>
      <c r="H93" s="15">
        <f t="shared" si="2"/>
        <v>0</v>
      </c>
      <c r="I93" s="15">
        <f t="shared" si="2"/>
        <v>1233.025</v>
      </c>
      <c r="J93" s="15">
        <f t="shared" si="2"/>
        <v>205.6</v>
      </c>
      <c r="K93" s="15">
        <f t="shared" si="2"/>
        <v>912</v>
      </c>
      <c r="L93" s="15">
        <f t="shared" si="2"/>
        <v>1321</v>
      </c>
      <c r="M93" s="109" t="s">
        <v>73</v>
      </c>
      <c r="N93" s="111" t="s">
        <v>26</v>
      </c>
    </row>
    <row r="94" spans="1:14" ht="18.75">
      <c r="A94" s="1"/>
      <c r="B94" s="1" t="s">
        <v>12</v>
      </c>
      <c r="C94" s="45"/>
      <c r="D94" s="14" t="s">
        <v>149</v>
      </c>
      <c r="E94" s="11"/>
      <c r="F94" s="12" t="s">
        <v>14</v>
      </c>
      <c r="G94" s="15"/>
      <c r="H94" s="15"/>
      <c r="I94" s="28"/>
      <c r="J94" s="15"/>
      <c r="K94" s="28"/>
      <c r="L94" s="15"/>
      <c r="M94" s="109"/>
      <c r="N94" s="109"/>
    </row>
    <row r="95" spans="1:14" ht="18.75">
      <c r="A95" s="1"/>
      <c r="B95" s="1" t="s">
        <v>38</v>
      </c>
      <c r="C95" s="45"/>
      <c r="D95" s="14" t="s">
        <v>38</v>
      </c>
      <c r="E95" s="11"/>
      <c r="F95" s="11"/>
      <c r="G95" s="15">
        <f>SUM(H95:L95)</f>
        <v>1009</v>
      </c>
      <c r="H95" s="15">
        <v>0</v>
      </c>
      <c r="I95" s="28">
        <v>0</v>
      </c>
      <c r="J95" s="15">
        <v>0</v>
      </c>
      <c r="K95" s="28">
        <v>305</v>
      </c>
      <c r="L95" s="40">
        <f>335+369</f>
        <v>704</v>
      </c>
      <c r="M95" s="109"/>
      <c r="N95" s="109"/>
    </row>
    <row r="96" spans="1:14" ht="18.75">
      <c r="A96" s="1"/>
      <c r="B96" s="18" t="s">
        <v>130</v>
      </c>
      <c r="C96" s="45"/>
      <c r="D96" s="14" t="s">
        <v>130</v>
      </c>
      <c r="E96" s="11"/>
      <c r="F96" s="11"/>
      <c r="G96" s="15">
        <f>SUM(H96:L96)</f>
        <v>1231.4</v>
      </c>
      <c r="H96" s="15">
        <v>0</v>
      </c>
      <c r="I96" s="28">
        <v>1231.4</v>
      </c>
      <c r="J96" s="19">
        <v>0</v>
      </c>
      <c r="K96" s="29">
        <v>0</v>
      </c>
      <c r="L96" s="41">
        <v>0</v>
      </c>
      <c r="M96" s="109"/>
      <c r="N96" s="109"/>
    </row>
    <row r="97" spans="1:14" ht="18.75">
      <c r="A97" s="1"/>
      <c r="B97" s="1" t="s">
        <v>17</v>
      </c>
      <c r="C97" s="45"/>
      <c r="D97" s="14" t="s">
        <v>17</v>
      </c>
      <c r="E97" s="11"/>
      <c r="F97" s="11"/>
      <c r="G97" s="15">
        <f>SUM(H97:L97)</f>
        <v>800.625</v>
      </c>
      <c r="H97" s="15">
        <v>0</v>
      </c>
      <c r="I97" s="28">
        <v>1.625</v>
      </c>
      <c r="J97" s="15">
        <v>192</v>
      </c>
      <c r="K97" s="28">
        <v>307</v>
      </c>
      <c r="L97" s="15">
        <v>300</v>
      </c>
      <c r="M97" s="109"/>
      <c r="N97" s="109"/>
    </row>
    <row r="98" spans="1:14" ht="18.75">
      <c r="A98" s="1"/>
      <c r="B98" s="1" t="s">
        <v>131</v>
      </c>
      <c r="C98" s="45"/>
      <c r="D98" s="14" t="s">
        <v>131</v>
      </c>
      <c r="E98" s="11"/>
      <c r="F98" s="11"/>
      <c r="G98" s="15"/>
      <c r="H98" s="15"/>
      <c r="I98" s="28"/>
      <c r="J98" s="15"/>
      <c r="K98" s="28"/>
      <c r="L98" s="40"/>
      <c r="M98" s="109"/>
      <c r="N98" s="109"/>
    </row>
    <row r="99" spans="1:14" ht="18.75">
      <c r="A99" s="1"/>
      <c r="B99" s="1" t="s">
        <v>147</v>
      </c>
      <c r="C99" s="45"/>
      <c r="D99" s="14" t="s">
        <v>147</v>
      </c>
      <c r="E99" s="11"/>
      <c r="F99" s="11"/>
      <c r="G99" s="15">
        <f>SUM(H99:L99)</f>
        <v>600</v>
      </c>
      <c r="H99" s="15">
        <v>0</v>
      </c>
      <c r="I99" s="28">
        <v>0</v>
      </c>
      <c r="J99" s="15">
        <v>0</v>
      </c>
      <c r="K99" s="28">
        <v>300</v>
      </c>
      <c r="L99" s="40">
        <v>300</v>
      </c>
      <c r="M99" s="27"/>
      <c r="N99" s="27"/>
    </row>
    <row r="100" spans="1:14" ht="18.75">
      <c r="A100" s="35"/>
      <c r="B100" s="35" t="s">
        <v>43</v>
      </c>
      <c r="C100" s="51"/>
      <c r="D100" s="32" t="s">
        <v>43</v>
      </c>
      <c r="E100" s="33"/>
      <c r="F100" s="33"/>
      <c r="G100" s="36">
        <f>SUM(H100:L100)</f>
        <v>30.6</v>
      </c>
      <c r="H100" s="36">
        <v>0</v>
      </c>
      <c r="I100" s="103">
        <v>0</v>
      </c>
      <c r="J100" s="42">
        <v>13.6</v>
      </c>
      <c r="K100" s="103">
        <v>0</v>
      </c>
      <c r="L100" s="104">
        <v>17</v>
      </c>
      <c r="M100" s="35"/>
      <c r="N100" s="35"/>
    </row>
    <row r="101" spans="1:14" ht="18.75">
      <c r="A101" s="8"/>
      <c r="B101" s="2" t="s">
        <v>101</v>
      </c>
      <c r="C101" s="9"/>
      <c r="D101" s="1"/>
      <c r="E101" s="2"/>
      <c r="F101" s="2"/>
      <c r="G101" s="23">
        <f>SUM(H101:L101)</f>
        <v>35306.93</v>
      </c>
      <c r="H101" s="23">
        <f>H103+H104+H105+H107+H108</f>
        <v>0</v>
      </c>
      <c r="I101" s="23">
        <f>I103+I104+I105+I107+I108</f>
        <v>11707.93</v>
      </c>
      <c r="J101" s="23">
        <f>J103+J104+J105+J107+J108</f>
        <v>6637</v>
      </c>
      <c r="K101" s="23">
        <f>K103+K104+K105+K107+K108</f>
        <v>8645</v>
      </c>
      <c r="L101" s="23">
        <f>L103+L104+L105+L107+L108</f>
        <v>8317</v>
      </c>
      <c r="M101" s="108" t="s">
        <v>87</v>
      </c>
      <c r="N101" s="112" t="s">
        <v>88</v>
      </c>
    </row>
    <row r="102" spans="1:14" ht="18.75">
      <c r="A102" s="45"/>
      <c r="B102" s="1" t="s">
        <v>12</v>
      </c>
      <c r="C102" s="11"/>
      <c r="D102" s="1"/>
      <c r="E102" s="1"/>
      <c r="F102" s="12" t="s">
        <v>11</v>
      </c>
      <c r="G102" s="15"/>
      <c r="H102" s="15"/>
      <c r="I102" s="15"/>
      <c r="J102" s="15"/>
      <c r="K102" s="15"/>
      <c r="L102" s="15"/>
      <c r="M102" s="109"/>
      <c r="N102" s="113"/>
    </row>
    <row r="103" spans="1:14" ht="18.75">
      <c r="A103" s="45"/>
      <c r="B103" s="1" t="s">
        <v>38</v>
      </c>
      <c r="C103" s="11"/>
      <c r="D103" s="1"/>
      <c r="E103" s="1"/>
      <c r="F103" s="12" t="s">
        <v>14</v>
      </c>
      <c r="G103" s="15">
        <f>SUM(H103:L103)</f>
        <v>18253.93</v>
      </c>
      <c r="H103" s="15">
        <f aca="true" t="shared" si="3" ref="H103:L105">H23+H32+H54+H76+H95</f>
        <v>0</v>
      </c>
      <c r="I103" s="15">
        <f t="shared" si="3"/>
        <v>3154.93</v>
      </c>
      <c r="J103" s="15">
        <f t="shared" si="3"/>
        <v>5099</v>
      </c>
      <c r="K103" s="15">
        <f t="shared" si="3"/>
        <v>5000</v>
      </c>
      <c r="L103" s="15">
        <f t="shared" si="3"/>
        <v>5000</v>
      </c>
      <c r="M103" s="109"/>
      <c r="N103" s="113"/>
    </row>
    <row r="104" spans="1:14" ht="18.75">
      <c r="A104" s="45"/>
      <c r="B104" s="18" t="s">
        <v>130</v>
      </c>
      <c r="C104" s="11"/>
      <c r="D104" s="1"/>
      <c r="E104" s="1"/>
      <c r="F104" s="1"/>
      <c r="G104" s="15">
        <f>SUM(H104:L104)</f>
        <v>8138.33</v>
      </c>
      <c r="H104" s="15">
        <f t="shared" si="3"/>
        <v>0</v>
      </c>
      <c r="I104" s="15">
        <f t="shared" si="3"/>
        <v>8138.33</v>
      </c>
      <c r="J104" s="19">
        <f t="shared" si="3"/>
        <v>0</v>
      </c>
      <c r="K104" s="19">
        <f t="shared" si="3"/>
        <v>0</v>
      </c>
      <c r="L104" s="19">
        <f t="shared" si="3"/>
        <v>0</v>
      </c>
      <c r="M104" s="109"/>
      <c r="N104" s="113"/>
    </row>
    <row r="105" spans="1:14" ht="18.75">
      <c r="A105" s="45"/>
      <c r="B105" s="1" t="s">
        <v>17</v>
      </c>
      <c r="C105" s="11"/>
      <c r="D105" s="1"/>
      <c r="E105" s="1"/>
      <c r="F105" s="1"/>
      <c r="G105" s="15">
        <f>SUM(H105:L105)</f>
        <v>7622.3</v>
      </c>
      <c r="H105" s="15">
        <f t="shared" si="3"/>
        <v>0</v>
      </c>
      <c r="I105" s="15">
        <f t="shared" si="3"/>
        <v>321.29999999999995</v>
      </c>
      <c r="J105" s="19">
        <f>J25+J34+J56+J78+J97</f>
        <v>1201</v>
      </c>
      <c r="K105" s="15">
        <f t="shared" si="3"/>
        <v>3100</v>
      </c>
      <c r="L105" s="15">
        <f t="shared" si="3"/>
        <v>3000</v>
      </c>
      <c r="M105" s="109"/>
      <c r="N105" s="113"/>
    </row>
    <row r="106" spans="1:14" ht="18.75">
      <c r="A106" s="45"/>
      <c r="B106" s="1" t="s">
        <v>131</v>
      </c>
      <c r="C106" s="11"/>
      <c r="D106" s="1"/>
      <c r="E106" s="1"/>
      <c r="F106" s="1"/>
      <c r="G106" s="15"/>
      <c r="H106" s="15"/>
      <c r="I106" s="15"/>
      <c r="J106" s="15"/>
      <c r="K106" s="15"/>
      <c r="L106" s="15"/>
      <c r="M106" s="109"/>
      <c r="N106" s="113"/>
    </row>
    <row r="107" spans="1:14" ht="18.75">
      <c r="A107" s="45"/>
      <c r="B107" s="1" t="s">
        <v>132</v>
      </c>
      <c r="C107" s="11"/>
      <c r="D107" s="1"/>
      <c r="E107" s="1"/>
      <c r="F107" s="1"/>
      <c r="G107" s="15">
        <f>SUM(H107:L107)</f>
        <v>410.37</v>
      </c>
      <c r="H107" s="15">
        <f>H27+H58+H100</f>
        <v>0</v>
      </c>
      <c r="I107" s="15">
        <f>I27+I58+I100</f>
        <v>93.37</v>
      </c>
      <c r="J107" s="15">
        <f>J27+J58+J100</f>
        <v>55</v>
      </c>
      <c r="K107" s="15">
        <f>K27+K58+K100</f>
        <v>245</v>
      </c>
      <c r="L107" s="15">
        <f>L27+L58+L100</f>
        <v>17</v>
      </c>
      <c r="M107" s="109"/>
      <c r="N107" s="113"/>
    </row>
    <row r="108" spans="1:14" ht="18.75">
      <c r="A108" s="51"/>
      <c r="B108" s="35" t="s">
        <v>124</v>
      </c>
      <c r="C108" s="33"/>
      <c r="D108" s="35"/>
      <c r="E108" s="35"/>
      <c r="F108" s="35"/>
      <c r="G108" s="36">
        <f>SUM(H108:L108)</f>
        <v>882</v>
      </c>
      <c r="H108" s="36">
        <f>H28</f>
        <v>0</v>
      </c>
      <c r="I108" s="36">
        <f>I28</f>
        <v>0</v>
      </c>
      <c r="J108" s="36">
        <f>J28</f>
        <v>282</v>
      </c>
      <c r="K108" s="36">
        <f>K99</f>
        <v>300</v>
      </c>
      <c r="L108" s="36">
        <f>L99</f>
        <v>300</v>
      </c>
      <c r="M108" s="110"/>
      <c r="N108" s="114"/>
    </row>
    <row r="109" spans="1:14" s="7" customFormat="1" ht="18.75">
      <c r="A109" s="125" t="s">
        <v>98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7"/>
    </row>
    <row r="110" spans="1:14" ht="18.75">
      <c r="A110" s="60" t="s">
        <v>142</v>
      </c>
      <c r="B110" s="61" t="s">
        <v>53</v>
      </c>
      <c r="C110" s="62"/>
      <c r="D110" s="9"/>
      <c r="E110" s="2"/>
      <c r="F110" s="44"/>
      <c r="G110" s="63"/>
      <c r="H110" s="63"/>
      <c r="I110" s="63"/>
      <c r="J110" s="63"/>
      <c r="K110" s="63"/>
      <c r="L110" s="63"/>
      <c r="M110" s="2"/>
      <c r="N110" s="2"/>
    </row>
    <row r="111" spans="1:14" ht="18.75">
      <c r="A111" s="64"/>
      <c r="B111" s="18" t="s">
        <v>52</v>
      </c>
      <c r="C111" s="30"/>
      <c r="D111" s="12" t="s">
        <v>54</v>
      </c>
      <c r="E111" s="1"/>
      <c r="F111" s="45"/>
      <c r="G111" s="13"/>
      <c r="H111" s="13"/>
      <c r="I111" s="13"/>
      <c r="J111" s="13"/>
      <c r="K111" s="13"/>
      <c r="L111" s="13"/>
      <c r="M111" s="1"/>
      <c r="N111" s="1"/>
    </row>
    <row r="112" spans="1:14" ht="18.75">
      <c r="A112" s="10"/>
      <c r="B112" s="18" t="s">
        <v>110</v>
      </c>
      <c r="C112" s="65"/>
      <c r="D112" s="12" t="s">
        <v>55</v>
      </c>
      <c r="E112" s="1"/>
      <c r="F112" s="10" t="s">
        <v>61</v>
      </c>
      <c r="G112" s="15">
        <f aca="true" t="shared" si="4" ref="G112:L112">G120+G121+G122</f>
        <v>295994</v>
      </c>
      <c r="H112" s="15">
        <f t="shared" si="4"/>
        <v>11600</v>
      </c>
      <c r="I112" s="15">
        <f t="shared" si="4"/>
        <v>0</v>
      </c>
      <c r="J112" s="15">
        <f>J120+J121+J122</f>
        <v>43655</v>
      </c>
      <c r="K112" s="15">
        <f>K120+K121+K122</f>
        <v>240739</v>
      </c>
      <c r="L112" s="15">
        <f t="shared" si="4"/>
        <v>0</v>
      </c>
      <c r="M112" s="1"/>
      <c r="N112" s="1"/>
    </row>
    <row r="113" spans="1:14" ht="18.75">
      <c r="A113" s="10"/>
      <c r="B113" s="18" t="s">
        <v>111</v>
      </c>
      <c r="C113" s="65"/>
      <c r="D113" s="12" t="s">
        <v>56</v>
      </c>
      <c r="E113" s="1"/>
      <c r="F113" s="45"/>
      <c r="G113" s="15"/>
      <c r="H113" s="15"/>
      <c r="I113" s="15"/>
      <c r="J113" s="15"/>
      <c r="K113" s="15"/>
      <c r="L113" s="15"/>
      <c r="M113" s="1"/>
      <c r="N113" s="1"/>
    </row>
    <row r="114" spans="1:14" ht="18.75">
      <c r="A114" s="10"/>
      <c r="B114" s="18"/>
      <c r="C114" s="65"/>
      <c r="D114" s="12" t="s">
        <v>57</v>
      </c>
      <c r="E114" s="1"/>
      <c r="F114" s="10" t="s">
        <v>58</v>
      </c>
      <c r="G114" s="15">
        <f>H114+I114+J114+K114+L114</f>
        <v>26746.037130000004</v>
      </c>
      <c r="H114" s="15">
        <v>0</v>
      </c>
      <c r="I114" s="15">
        <v>0</v>
      </c>
      <c r="J114" s="19">
        <f>300+6935.26</f>
        <v>7235.26</v>
      </c>
      <c r="K114" s="15">
        <f>3312.59829+16198.17884</f>
        <v>19510.777130000002</v>
      </c>
      <c r="L114" s="15">
        <v>0</v>
      </c>
      <c r="M114" s="1"/>
      <c r="N114" s="1"/>
    </row>
    <row r="115" spans="1:14" ht="18.75">
      <c r="A115" s="10"/>
      <c r="B115" s="18"/>
      <c r="C115" s="65"/>
      <c r="D115" s="12"/>
      <c r="E115" s="1"/>
      <c r="F115" s="55" t="s">
        <v>62</v>
      </c>
      <c r="G115" s="15">
        <f>H115+I115+J115+K115+L115</f>
        <v>23255</v>
      </c>
      <c r="H115" s="15">
        <v>11600</v>
      </c>
      <c r="I115" s="15">
        <v>0</v>
      </c>
      <c r="J115" s="19">
        <v>11655</v>
      </c>
      <c r="K115" s="15">
        <v>0</v>
      </c>
      <c r="L115" s="15">
        <v>0</v>
      </c>
      <c r="M115" s="1"/>
      <c r="N115" s="1"/>
    </row>
    <row r="116" spans="1:14" ht="18.75">
      <c r="A116" s="10"/>
      <c r="B116" s="18"/>
      <c r="C116" s="65"/>
      <c r="D116" s="12"/>
      <c r="E116" s="1"/>
      <c r="F116" s="55" t="s">
        <v>63</v>
      </c>
      <c r="G116" s="15"/>
      <c r="H116" s="15"/>
      <c r="I116" s="15"/>
      <c r="J116" s="19"/>
      <c r="K116" s="15"/>
      <c r="L116" s="15"/>
      <c r="M116" s="1"/>
      <c r="N116" s="1"/>
    </row>
    <row r="117" spans="1:14" ht="18.75">
      <c r="A117" s="10"/>
      <c r="B117" s="18"/>
      <c r="C117" s="65"/>
      <c r="D117" s="12"/>
      <c r="E117" s="1"/>
      <c r="F117" s="10" t="s">
        <v>59</v>
      </c>
      <c r="G117" s="15">
        <f>H117+I117+J117+K117+L117</f>
        <v>245992.96287</v>
      </c>
      <c r="H117" s="15">
        <v>0</v>
      </c>
      <c r="I117" s="15">
        <v>0</v>
      </c>
      <c r="J117" s="19">
        <f>J112-J114-J115</f>
        <v>24764.739999999998</v>
      </c>
      <c r="K117" s="15">
        <f>K112-K114</f>
        <v>221228.22287</v>
      </c>
      <c r="L117" s="15">
        <v>0</v>
      </c>
      <c r="M117" s="1"/>
      <c r="N117" s="1"/>
    </row>
    <row r="118" spans="1:14" ht="18.75">
      <c r="A118" s="10"/>
      <c r="B118" s="18"/>
      <c r="C118" s="65"/>
      <c r="D118" s="12"/>
      <c r="E118" s="1"/>
      <c r="F118" s="10" t="s">
        <v>60</v>
      </c>
      <c r="G118" s="15"/>
      <c r="H118" s="15"/>
      <c r="I118" s="15"/>
      <c r="J118" s="19"/>
      <c r="K118" s="15"/>
      <c r="L118" s="15"/>
      <c r="M118" s="1"/>
      <c r="N118" s="1"/>
    </row>
    <row r="119" spans="1:14" ht="18.75">
      <c r="A119" s="10"/>
      <c r="B119" s="18" t="s">
        <v>12</v>
      </c>
      <c r="C119" s="65"/>
      <c r="D119" s="12"/>
      <c r="E119" s="1"/>
      <c r="F119" s="45"/>
      <c r="G119" s="15"/>
      <c r="H119" s="15"/>
      <c r="I119" s="15"/>
      <c r="J119" s="15"/>
      <c r="K119" s="15"/>
      <c r="L119" s="15"/>
      <c r="M119" s="1"/>
      <c r="N119" s="1"/>
    </row>
    <row r="120" spans="1:14" ht="18.75">
      <c r="A120" s="10"/>
      <c r="B120" s="18" t="s">
        <v>51</v>
      </c>
      <c r="C120" s="66">
        <f>1085-56</f>
        <v>1029</v>
      </c>
      <c r="D120" s="55"/>
      <c r="E120" s="14" t="s">
        <v>148</v>
      </c>
      <c r="F120" s="45"/>
      <c r="G120" s="15">
        <f>SUM(H120:L120)</f>
        <v>177075</v>
      </c>
      <c r="H120" s="15">
        <v>0</v>
      </c>
      <c r="I120" s="15">
        <v>0</v>
      </c>
      <c r="J120" s="19">
        <v>32000</v>
      </c>
      <c r="K120" s="94">
        <v>145075</v>
      </c>
      <c r="L120" s="15">
        <v>0</v>
      </c>
      <c r="M120" s="67" t="s">
        <v>82</v>
      </c>
      <c r="N120" s="14" t="s">
        <v>72</v>
      </c>
    </row>
    <row r="121" spans="1:14" ht="18.75">
      <c r="A121" s="10"/>
      <c r="B121" s="18" t="s">
        <v>44</v>
      </c>
      <c r="C121" s="66">
        <f>1292-5</f>
        <v>1287</v>
      </c>
      <c r="D121" s="11"/>
      <c r="E121" s="1"/>
      <c r="F121" s="45"/>
      <c r="G121" s="15">
        <f>SUM(H121:L121)</f>
        <v>62655</v>
      </c>
      <c r="H121" s="15">
        <v>11600</v>
      </c>
      <c r="I121" s="15">
        <v>0</v>
      </c>
      <c r="J121" s="15">
        <v>11655</v>
      </c>
      <c r="K121" s="15">
        <v>39400</v>
      </c>
      <c r="L121" s="15">
        <v>0</v>
      </c>
      <c r="M121" s="1" t="s">
        <v>83</v>
      </c>
      <c r="N121" s="14" t="s">
        <v>86</v>
      </c>
    </row>
    <row r="122" spans="1:14" ht="18.75">
      <c r="A122" s="20"/>
      <c r="B122" s="68" t="s">
        <v>46</v>
      </c>
      <c r="C122" s="69">
        <f>1087-5</f>
        <v>1082</v>
      </c>
      <c r="D122" s="33"/>
      <c r="E122" s="35"/>
      <c r="F122" s="51"/>
      <c r="G122" s="36">
        <f>SUM(H122:L122)</f>
        <v>56264</v>
      </c>
      <c r="H122" s="36">
        <v>0</v>
      </c>
      <c r="I122" s="36">
        <v>0</v>
      </c>
      <c r="J122" s="36">
        <v>0</v>
      </c>
      <c r="K122" s="36">
        <v>56264</v>
      </c>
      <c r="L122" s="36">
        <v>0</v>
      </c>
      <c r="M122" s="32" t="s">
        <v>84</v>
      </c>
      <c r="N122" s="32" t="s">
        <v>85</v>
      </c>
    </row>
    <row r="123" spans="1:14" ht="19.5" customHeight="1">
      <c r="A123" s="117" t="s">
        <v>99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</row>
    <row r="124" spans="1:14" ht="18.75">
      <c r="A124" s="60" t="s">
        <v>143</v>
      </c>
      <c r="B124" s="44" t="s">
        <v>75</v>
      </c>
      <c r="C124" s="44"/>
      <c r="D124" s="44"/>
      <c r="E124" s="44"/>
      <c r="F124" s="44"/>
      <c r="G124" s="91"/>
      <c r="H124" s="44"/>
      <c r="I124" s="44"/>
      <c r="J124" s="44"/>
      <c r="K124" s="44"/>
      <c r="L124" s="2"/>
      <c r="M124" s="9"/>
      <c r="N124" s="9"/>
    </row>
    <row r="125" spans="1:14" ht="18.75">
      <c r="A125" s="64"/>
      <c r="B125" s="45" t="s">
        <v>64</v>
      </c>
      <c r="C125" s="45"/>
      <c r="D125" s="10" t="s">
        <v>103</v>
      </c>
      <c r="E125" s="45"/>
      <c r="F125" s="10" t="s">
        <v>61</v>
      </c>
      <c r="G125" s="73">
        <f>SUM(H125:L125)</f>
        <v>5617.876</v>
      </c>
      <c r="H125" s="73">
        <f>H127</f>
        <v>950</v>
      </c>
      <c r="I125" s="73">
        <f>I127</f>
        <v>0</v>
      </c>
      <c r="J125" s="73">
        <f>J127</f>
        <v>167.876</v>
      </c>
      <c r="K125" s="73">
        <f>K127</f>
        <v>0</v>
      </c>
      <c r="L125" s="72">
        <f>L127</f>
        <v>4500</v>
      </c>
      <c r="M125" s="11"/>
      <c r="N125" s="11"/>
    </row>
    <row r="126" spans="1:14" ht="18.75">
      <c r="A126" s="45"/>
      <c r="B126" s="45"/>
      <c r="C126" s="87">
        <v>32</v>
      </c>
      <c r="D126" s="10" t="s">
        <v>104</v>
      </c>
      <c r="E126" s="10" t="s">
        <v>127</v>
      </c>
      <c r="F126" s="10"/>
      <c r="G126" s="73"/>
      <c r="H126" s="73"/>
      <c r="I126" s="73"/>
      <c r="J126" s="73"/>
      <c r="K126" s="73"/>
      <c r="L126" s="72"/>
      <c r="M126" s="66">
        <v>324670</v>
      </c>
      <c r="N126" s="65"/>
    </row>
    <row r="127" spans="1:14" ht="18.75">
      <c r="A127" s="45"/>
      <c r="B127" s="45"/>
      <c r="C127" s="88"/>
      <c r="D127" s="10" t="s">
        <v>10</v>
      </c>
      <c r="E127" s="10"/>
      <c r="F127" s="10" t="s">
        <v>58</v>
      </c>
      <c r="G127" s="73">
        <f>SUM(H127:L127)</f>
        <v>5617.876</v>
      </c>
      <c r="H127" s="73">
        <v>950</v>
      </c>
      <c r="I127" s="73">
        <v>0</v>
      </c>
      <c r="J127" s="73">
        <v>167.876</v>
      </c>
      <c r="K127" s="73">
        <v>0</v>
      </c>
      <c r="L127" s="93">
        <v>4500</v>
      </c>
      <c r="M127" s="65" t="s">
        <v>65</v>
      </c>
      <c r="N127" s="65" t="s">
        <v>126</v>
      </c>
    </row>
    <row r="128" spans="1:14" ht="18.75">
      <c r="A128" s="45"/>
      <c r="B128" s="45"/>
      <c r="C128" s="88"/>
      <c r="D128" s="10" t="s">
        <v>13</v>
      </c>
      <c r="E128" s="10"/>
      <c r="F128" s="10" t="s">
        <v>119</v>
      </c>
      <c r="G128" s="73">
        <f>SUM(H128:L128)</f>
        <v>9500</v>
      </c>
      <c r="H128" s="73">
        <v>9500</v>
      </c>
      <c r="I128" s="73">
        <v>0</v>
      </c>
      <c r="J128" s="73">
        <v>0</v>
      </c>
      <c r="K128" s="73">
        <v>0</v>
      </c>
      <c r="L128" s="72">
        <v>0</v>
      </c>
      <c r="M128" s="65"/>
      <c r="N128" s="65"/>
    </row>
    <row r="129" spans="1:14" ht="18.75">
      <c r="A129" s="45"/>
      <c r="B129" s="45"/>
      <c r="C129" s="88"/>
      <c r="D129" s="10" t="s">
        <v>15</v>
      </c>
      <c r="E129" s="10"/>
      <c r="F129" s="10" t="s">
        <v>120</v>
      </c>
      <c r="G129" s="73"/>
      <c r="H129" s="73"/>
      <c r="I129" s="73"/>
      <c r="J129" s="73"/>
      <c r="K129" s="73"/>
      <c r="L129" s="72"/>
      <c r="M129" s="65"/>
      <c r="N129" s="65"/>
    </row>
    <row r="130" spans="1:14" ht="18.75">
      <c r="A130" s="45"/>
      <c r="B130" s="45"/>
      <c r="C130" s="88"/>
      <c r="D130" s="10" t="s">
        <v>109</v>
      </c>
      <c r="E130" s="10"/>
      <c r="F130" s="10" t="s">
        <v>121</v>
      </c>
      <c r="G130" s="73"/>
      <c r="H130" s="73"/>
      <c r="I130" s="73"/>
      <c r="J130" s="73"/>
      <c r="K130" s="73"/>
      <c r="L130" s="72"/>
      <c r="M130" s="65"/>
      <c r="N130" s="65"/>
    </row>
    <row r="131" spans="1:14" ht="18.75">
      <c r="A131" s="51"/>
      <c r="B131" s="51"/>
      <c r="C131" s="89"/>
      <c r="D131" s="20" t="s">
        <v>18</v>
      </c>
      <c r="E131" s="20"/>
      <c r="F131" s="20" t="s">
        <v>122</v>
      </c>
      <c r="G131" s="76"/>
      <c r="H131" s="76"/>
      <c r="I131" s="76"/>
      <c r="J131" s="76"/>
      <c r="K131" s="76"/>
      <c r="L131" s="75"/>
      <c r="M131" s="86"/>
      <c r="N131" s="86"/>
    </row>
    <row r="132" spans="1:14" ht="18.75">
      <c r="A132" s="118" t="s">
        <v>100</v>
      </c>
      <c r="B132" s="119"/>
      <c r="C132" s="119"/>
      <c r="D132" s="120"/>
      <c r="E132" s="119"/>
      <c r="F132" s="119"/>
      <c r="G132" s="119"/>
      <c r="H132" s="119"/>
      <c r="I132" s="119"/>
      <c r="J132" s="119"/>
      <c r="K132" s="119"/>
      <c r="L132" s="119"/>
      <c r="M132" s="119"/>
      <c r="N132" s="121"/>
    </row>
    <row r="133" spans="1:14" ht="18.75">
      <c r="A133" s="71" t="s">
        <v>144</v>
      </c>
      <c r="B133" s="22" t="s">
        <v>68</v>
      </c>
      <c r="C133" s="44"/>
      <c r="D133" s="21" t="s">
        <v>13</v>
      </c>
      <c r="E133" s="9"/>
      <c r="F133" s="10" t="s">
        <v>61</v>
      </c>
      <c r="G133" s="78">
        <f aca="true" t="shared" si="5" ref="G133:L133">G134+G135</f>
        <v>2084.904</v>
      </c>
      <c r="H133" s="78">
        <f t="shared" si="5"/>
        <v>0</v>
      </c>
      <c r="I133" s="78">
        <f t="shared" si="5"/>
        <v>89.76</v>
      </c>
      <c r="J133" s="78">
        <f t="shared" si="5"/>
        <v>1995.144</v>
      </c>
      <c r="K133" s="78">
        <f t="shared" si="5"/>
        <v>0</v>
      </c>
      <c r="L133" s="78">
        <f t="shared" si="5"/>
        <v>0</v>
      </c>
      <c r="M133" s="2"/>
      <c r="N133" s="2"/>
    </row>
    <row r="134" spans="1:14" ht="18.75">
      <c r="A134" s="31"/>
      <c r="B134" s="17" t="s">
        <v>113</v>
      </c>
      <c r="C134" s="45"/>
      <c r="D134" s="14" t="s">
        <v>15</v>
      </c>
      <c r="E134" s="11"/>
      <c r="F134" s="14"/>
      <c r="G134" s="72"/>
      <c r="H134" s="72"/>
      <c r="I134" s="72"/>
      <c r="J134" s="72"/>
      <c r="K134" s="72"/>
      <c r="L134" s="72"/>
      <c r="M134" s="14" t="s">
        <v>89</v>
      </c>
      <c r="N134" s="14" t="s">
        <v>90</v>
      </c>
    </row>
    <row r="135" spans="1:14" ht="18.75">
      <c r="A135" s="1"/>
      <c r="B135" s="17"/>
      <c r="C135" s="10">
        <v>1</v>
      </c>
      <c r="D135" s="14" t="s">
        <v>109</v>
      </c>
      <c r="E135" s="12" t="s">
        <v>106</v>
      </c>
      <c r="F135" s="14" t="s">
        <v>58</v>
      </c>
      <c r="G135" s="75">
        <f>SUM(H135:L135)</f>
        <v>2084.904</v>
      </c>
      <c r="H135" s="75">
        <v>0</v>
      </c>
      <c r="I135" s="75">
        <v>89.76</v>
      </c>
      <c r="J135" s="75">
        <v>1995.144</v>
      </c>
      <c r="K135" s="75">
        <v>0</v>
      </c>
      <c r="L135" s="75">
        <v>0</v>
      </c>
      <c r="M135" s="1"/>
      <c r="N135" s="1"/>
    </row>
    <row r="136" spans="1:14" ht="18.75">
      <c r="A136" s="60" t="s">
        <v>145</v>
      </c>
      <c r="B136" s="2" t="s">
        <v>70</v>
      </c>
      <c r="C136" s="22"/>
      <c r="D136" s="14" t="s">
        <v>18</v>
      </c>
      <c r="E136" s="79"/>
      <c r="F136" s="21" t="s">
        <v>61</v>
      </c>
      <c r="G136" s="78">
        <f aca="true" t="shared" si="6" ref="G136:L136">G137+G138</f>
        <v>1322.31</v>
      </c>
      <c r="H136" s="78">
        <f t="shared" si="6"/>
        <v>0</v>
      </c>
      <c r="I136" s="78">
        <f t="shared" si="6"/>
        <v>1322.31</v>
      </c>
      <c r="J136" s="78">
        <f t="shared" si="6"/>
        <v>0</v>
      </c>
      <c r="K136" s="78">
        <f t="shared" si="6"/>
        <v>0</v>
      </c>
      <c r="L136" s="78">
        <f t="shared" si="6"/>
        <v>0</v>
      </c>
      <c r="M136" s="2"/>
      <c r="N136" s="2"/>
    </row>
    <row r="137" spans="1:14" ht="18.75">
      <c r="A137" s="64"/>
      <c r="B137" s="1" t="s">
        <v>69</v>
      </c>
      <c r="C137" s="17"/>
      <c r="D137" s="14"/>
      <c r="E137" s="12"/>
      <c r="F137" s="14"/>
      <c r="G137" s="72"/>
      <c r="H137" s="72"/>
      <c r="I137" s="72"/>
      <c r="J137" s="72"/>
      <c r="K137" s="72"/>
      <c r="L137" s="72"/>
      <c r="M137" s="14" t="s">
        <v>93</v>
      </c>
      <c r="N137" s="14" t="s">
        <v>94</v>
      </c>
    </row>
    <row r="138" spans="1:14" ht="18.75">
      <c r="A138" s="51"/>
      <c r="B138" s="1"/>
      <c r="C138" s="34"/>
      <c r="D138" s="1"/>
      <c r="E138" s="77" t="s">
        <v>107</v>
      </c>
      <c r="F138" s="32" t="s">
        <v>58</v>
      </c>
      <c r="G138" s="75">
        <f>SUM(H138:L138)</f>
        <v>1322.31</v>
      </c>
      <c r="H138" s="75">
        <v>0</v>
      </c>
      <c r="I138" s="75">
        <v>1322.31</v>
      </c>
      <c r="J138" s="75">
        <v>0</v>
      </c>
      <c r="K138" s="75">
        <v>0</v>
      </c>
      <c r="L138" s="75">
        <v>0</v>
      </c>
      <c r="M138" s="35"/>
      <c r="N138" s="35"/>
    </row>
    <row r="139" spans="1:14" ht="18.75">
      <c r="A139" s="60" t="s">
        <v>146</v>
      </c>
      <c r="B139" s="2" t="s">
        <v>68</v>
      </c>
      <c r="C139" s="22"/>
      <c r="D139" s="1"/>
      <c r="E139" s="79"/>
      <c r="F139" s="21" t="s">
        <v>61</v>
      </c>
      <c r="G139" s="78">
        <f aca="true" t="shared" si="7" ref="G139:L139">G140+G141</f>
        <v>1429.23</v>
      </c>
      <c r="H139" s="78">
        <f t="shared" si="7"/>
        <v>0</v>
      </c>
      <c r="I139" s="78">
        <f t="shared" si="7"/>
        <v>0</v>
      </c>
      <c r="J139" s="78">
        <f t="shared" si="7"/>
        <v>90</v>
      </c>
      <c r="K139" s="78">
        <f t="shared" si="7"/>
        <v>1339.23</v>
      </c>
      <c r="L139" s="78">
        <f t="shared" si="7"/>
        <v>0</v>
      </c>
      <c r="M139" s="2"/>
      <c r="N139" s="2"/>
    </row>
    <row r="140" spans="1:14" ht="18.75">
      <c r="A140" s="64"/>
      <c r="B140" s="1" t="s">
        <v>71</v>
      </c>
      <c r="C140" s="17"/>
      <c r="D140" s="1"/>
      <c r="E140" s="12"/>
      <c r="F140" s="14"/>
      <c r="G140" s="72"/>
      <c r="H140" s="72"/>
      <c r="I140" s="72"/>
      <c r="J140" s="72"/>
      <c r="K140" s="72"/>
      <c r="L140" s="72"/>
      <c r="M140" s="14" t="s">
        <v>91</v>
      </c>
      <c r="N140" s="14" t="s">
        <v>92</v>
      </c>
    </row>
    <row r="141" spans="1:14" ht="18.75">
      <c r="A141" s="51"/>
      <c r="B141" s="35"/>
      <c r="C141" s="74">
        <v>1</v>
      </c>
      <c r="D141" s="35"/>
      <c r="E141" s="77" t="s">
        <v>123</v>
      </c>
      <c r="F141" s="32" t="s">
        <v>58</v>
      </c>
      <c r="G141" s="75">
        <f>SUM(H141:L141)</f>
        <v>1429.23</v>
      </c>
      <c r="H141" s="75">
        <v>0</v>
      </c>
      <c r="I141" s="75">
        <v>0</v>
      </c>
      <c r="J141" s="95">
        <v>90</v>
      </c>
      <c r="K141" s="75">
        <f>1273+66.23</f>
        <v>1339.23</v>
      </c>
      <c r="L141" s="75">
        <v>0</v>
      </c>
      <c r="M141" s="35"/>
      <c r="N141" s="35"/>
    </row>
    <row r="142" spans="1:14" ht="20.25" customHeight="1">
      <c r="A142" s="45"/>
      <c r="B142" s="1" t="s">
        <v>102</v>
      </c>
      <c r="C142" s="26"/>
      <c r="D142" s="1"/>
      <c r="E142" s="26"/>
      <c r="F142" s="14" t="s">
        <v>58</v>
      </c>
      <c r="G142" s="72">
        <f>SUM(H142:L142)</f>
        <v>4836.4439999999995</v>
      </c>
      <c r="H142" s="72">
        <f>H135+H138+H141</f>
        <v>0</v>
      </c>
      <c r="I142" s="72">
        <f>I135+I138+I141</f>
        <v>1412.07</v>
      </c>
      <c r="J142" s="72">
        <f>J135+J138+J141</f>
        <v>2085.1440000000002</v>
      </c>
      <c r="K142" s="72">
        <f>K135+K138+K141</f>
        <v>1339.23</v>
      </c>
      <c r="L142" s="72">
        <f>L135+L138+L141</f>
        <v>0</v>
      </c>
      <c r="M142" s="1"/>
      <c r="N142" s="1"/>
    </row>
    <row r="143" spans="1:14" ht="18.75">
      <c r="A143" s="44"/>
      <c r="B143" s="44" t="s">
        <v>74</v>
      </c>
      <c r="C143" s="2"/>
      <c r="D143" s="2"/>
      <c r="E143" s="44"/>
      <c r="F143" s="70" t="s">
        <v>105</v>
      </c>
      <c r="G143" s="80">
        <f>SUM(H143:L143)</f>
        <v>351255.25</v>
      </c>
      <c r="H143" s="81">
        <f>H145+H150+H152+H146</f>
        <v>22050</v>
      </c>
      <c r="I143" s="81">
        <f>I145+I150+I152+I146</f>
        <v>13120</v>
      </c>
      <c r="J143" s="81">
        <f>J145+J150+J152+J146</f>
        <v>52545.02</v>
      </c>
      <c r="K143" s="81">
        <f>K145+K150+K152+K146</f>
        <v>250723.23</v>
      </c>
      <c r="L143" s="81">
        <f>L145+L150+L152+L146</f>
        <v>12817</v>
      </c>
      <c r="M143" s="117"/>
      <c r="N143" s="117"/>
    </row>
    <row r="144" spans="1:14" ht="18.75">
      <c r="A144" s="45"/>
      <c r="B144" s="45"/>
      <c r="C144" s="1"/>
      <c r="D144" s="1"/>
      <c r="E144" s="45"/>
      <c r="F144" s="14" t="s">
        <v>12</v>
      </c>
      <c r="G144" s="82"/>
      <c r="H144" s="72"/>
      <c r="I144" s="72"/>
      <c r="J144" s="72"/>
      <c r="K144" s="72"/>
      <c r="L144" s="73"/>
      <c r="M144" s="131"/>
      <c r="N144" s="131"/>
    </row>
    <row r="145" spans="1:14" ht="18.75">
      <c r="A145" s="45"/>
      <c r="B145" s="45"/>
      <c r="C145" s="1"/>
      <c r="D145" s="1"/>
      <c r="E145" s="45"/>
      <c r="F145" s="70" t="s">
        <v>58</v>
      </c>
      <c r="G145" s="83">
        <f>SUM(H145:L145)</f>
        <v>72507.28713</v>
      </c>
      <c r="H145" s="81">
        <f>H101+H114+H127+H142</f>
        <v>950</v>
      </c>
      <c r="I145" s="81">
        <f>I101+I114+I127+I142</f>
        <v>13120</v>
      </c>
      <c r="J145" s="81">
        <f>J101+J114+J127+J142</f>
        <v>16125.28</v>
      </c>
      <c r="K145" s="81">
        <f>K101+K114+K127+K142</f>
        <v>29495.00713</v>
      </c>
      <c r="L145" s="81">
        <f>L101+L114+L127+L142</f>
        <v>12817</v>
      </c>
      <c r="M145" s="131"/>
      <c r="N145" s="131"/>
    </row>
    <row r="146" spans="1:14" ht="18.75">
      <c r="A146" s="45"/>
      <c r="B146" s="45"/>
      <c r="C146" s="1"/>
      <c r="D146" s="1"/>
      <c r="E146" s="45"/>
      <c r="F146" s="90" t="s">
        <v>119</v>
      </c>
      <c r="G146" s="78">
        <f>SUM(H146:L146)</f>
        <v>9500</v>
      </c>
      <c r="H146" s="78">
        <f>H128</f>
        <v>9500</v>
      </c>
      <c r="I146" s="78">
        <f>I128</f>
        <v>0</v>
      </c>
      <c r="J146" s="78">
        <f>J128</f>
        <v>0</v>
      </c>
      <c r="K146" s="78">
        <f>K128</f>
        <v>0</v>
      </c>
      <c r="L146" s="78">
        <f>L128</f>
        <v>0</v>
      </c>
      <c r="M146" s="131"/>
      <c r="N146" s="131"/>
    </row>
    <row r="147" spans="1:14" ht="18.75">
      <c r="A147" s="45"/>
      <c r="B147" s="45"/>
      <c r="C147" s="1"/>
      <c r="D147" s="1"/>
      <c r="E147" s="45"/>
      <c r="F147" s="90" t="s">
        <v>120</v>
      </c>
      <c r="G147" s="72"/>
      <c r="H147" s="72"/>
      <c r="I147" s="72"/>
      <c r="J147" s="72"/>
      <c r="K147" s="72"/>
      <c r="L147" s="72"/>
      <c r="M147" s="131"/>
      <c r="N147" s="131"/>
    </row>
    <row r="148" spans="1:14" ht="18.75">
      <c r="A148" s="45"/>
      <c r="B148" s="45"/>
      <c r="C148" s="1"/>
      <c r="D148" s="1"/>
      <c r="E148" s="45"/>
      <c r="F148" s="90" t="s">
        <v>121</v>
      </c>
      <c r="G148" s="72"/>
      <c r="H148" s="72"/>
      <c r="I148" s="72"/>
      <c r="J148" s="72"/>
      <c r="K148" s="72"/>
      <c r="L148" s="72"/>
      <c r="M148" s="131"/>
      <c r="N148" s="131"/>
    </row>
    <row r="149" spans="1:14" ht="18.75">
      <c r="A149" s="45"/>
      <c r="B149" s="45"/>
      <c r="C149" s="1"/>
      <c r="D149" s="1"/>
      <c r="E149" s="45"/>
      <c r="F149" s="90" t="s">
        <v>122</v>
      </c>
      <c r="G149" s="75"/>
      <c r="H149" s="75"/>
      <c r="I149" s="75"/>
      <c r="J149" s="75"/>
      <c r="K149" s="75"/>
      <c r="L149" s="75"/>
      <c r="M149" s="131"/>
      <c r="N149" s="131"/>
    </row>
    <row r="150" spans="1:14" ht="18.75">
      <c r="A150" s="45"/>
      <c r="B150" s="45"/>
      <c r="C150" s="1"/>
      <c r="D150" s="1"/>
      <c r="E150" s="45"/>
      <c r="F150" s="21" t="s">
        <v>62</v>
      </c>
      <c r="G150" s="82">
        <f>SUM(H150:L150)</f>
        <v>23255</v>
      </c>
      <c r="H150" s="78">
        <f>H115</f>
        <v>11600</v>
      </c>
      <c r="I150" s="78">
        <f>I115</f>
        <v>0</v>
      </c>
      <c r="J150" s="84">
        <f>J115</f>
        <v>11655</v>
      </c>
      <c r="K150" s="78">
        <f>K115</f>
        <v>0</v>
      </c>
      <c r="L150" s="78">
        <f>L115</f>
        <v>0</v>
      </c>
      <c r="M150" s="131"/>
      <c r="N150" s="131"/>
    </row>
    <row r="151" spans="1:14" ht="18.75">
      <c r="A151" s="45"/>
      <c r="B151" s="45"/>
      <c r="C151" s="1"/>
      <c r="D151" s="1"/>
      <c r="E151" s="45"/>
      <c r="F151" s="14" t="s">
        <v>63</v>
      </c>
      <c r="G151" s="82"/>
      <c r="H151" s="72"/>
      <c r="I151" s="72"/>
      <c r="J151" s="72"/>
      <c r="K151" s="72"/>
      <c r="L151" s="73"/>
      <c r="M151" s="131"/>
      <c r="N151" s="131"/>
    </row>
    <row r="152" spans="1:14" ht="18.75">
      <c r="A152" s="45"/>
      <c r="B152" s="45"/>
      <c r="C152" s="1"/>
      <c r="D152" s="1"/>
      <c r="E152" s="45"/>
      <c r="F152" s="21" t="s">
        <v>59</v>
      </c>
      <c r="G152" s="83">
        <f>SUM(H152:L152)</f>
        <v>245992.96287</v>
      </c>
      <c r="H152" s="78">
        <f>H117</f>
        <v>0</v>
      </c>
      <c r="I152" s="78">
        <f>I117</f>
        <v>0</v>
      </c>
      <c r="J152" s="78">
        <f>J117</f>
        <v>24764.739999999998</v>
      </c>
      <c r="K152" s="78">
        <f>K117</f>
        <v>221228.22287</v>
      </c>
      <c r="L152" s="78">
        <f>L117</f>
        <v>0</v>
      </c>
      <c r="M152" s="131"/>
      <c r="N152" s="131"/>
    </row>
    <row r="153" spans="1:14" ht="18.75">
      <c r="A153" s="51"/>
      <c r="B153" s="51"/>
      <c r="C153" s="35"/>
      <c r="D153" s="35"/>
      <c r="E153" s="51"/>
      <c r="F153" s="32" t="s">
        <v>60</v>
      </c>
      <c r="G153" s="101"/>
      <c r="H153" s="100"/>
      <c r="I153" s="100"/>
      <c r="J153" s="100"/>
      <c r="K153" s="100"/>
      <c r="L153" s="102"/>
      <c r="M153" s="132"/>
      <c r="N153" s="132"/>
    </row>
    <row r="154" spans="7:12" ht="15.75">
      <c r="G154" s="85"/>
      <c r="H154" s="85"/>
      <c r="I154" s="85"/>
      <c r="J154" s="85"/>
      <c r="K154" s="85"/>
      <c r="L154" s="85"/>
    </row>
    <row r="155" spans="1:7" ht="18.75">
      <c r="A155" s="55" t="s">
        <v>136</v>
      </c>
      <c r="G155" s="85"/>
    </row>
    <row r="156" ht="18.75">
      <c r="A156" s="55" t="s">
        <v>137</v>
      </c>
    </row>
    <row r="157" ht="15.75">
      <c r="G157" s="92"/>
    </row>
  </sheetData>
  <sheetProtection/>
  <mergeCells count="33">
    <mergeCell ref="K1:N1"/>
    <mergeCell ref="K2:N2"/>
    <mergeCell ref="K3:N3"/>
    <mergeCell ref="K4:N4"/>
    <mergeCell ref="K5:N5"/>
    <mergeCell ref="K6:N6"/>
    <mergeCell ref="M143:M153"/>
    <mergeCell ref="N143:N153"/>
    <mergeCell ref="A9:N9"/>
    <mergeCell ref="A10:N10"/>
    <mergeCell ref="A11:N11"/>
    <mergeCell ref="A12:N12"/>
    <mergeCell ref="F15:F16"/>
    <mergeCell ref="G15:L15"/>
    <mergeCell ref="M15:M16"/>
    <mergeCell ref="N15:N16"/>
    <mergeCell ref="A123:N123"/>
    <mergeCell ref="A132:N132"/>
    <mergeCell ref="E15:E16"/>
    <mergeCell ref="A15:A16"/>
    <mergeCell ref="B15:B16"/>
    <mergeCell ref="A18:N18"/>
    <mergeCell ref="A109:N109"/>
    <mergeCell ref="M29:M49"/>
    <mergeCell ref="N29:N49"/>
    <mergeCell ref="A13:N13"/>
    <mergeCell ref="C15:C16"/>
    <mergeCell ref="M101:M108"/>
    <mergeCell ref="N93:N98"/>
    <mergeCell ref="N101:N108"/>
    <mergeCell ref="M93:M98"/>
    <mergeCell ref="D15:D16"/>
    <mergeCell ref="D91:D93"/>
  </mergeCells>
  <printOptions horizontalCentered="1"/>
  <pageMargins left="0.31496062992125984" right="0.31496062992125984" top="1.1811023622047245" bottom="0.5511811023622047" header="0.31496062992125984" footer="0.31496062992125984"/>
  <pageSetup horizontalDpi="600" verticalDpi="600" orientation="landscape" paperSize="9" scale="45" r:id="rId3"/>
  <headerFooter differentFirst="1">
    <oddHeader>&amp;C
&amp;P</oddHeader>
  </headerFooter>
  <rowBreaks count="2" manualBreakCount="2">
    <brk id="49" max="13" man="1"/>
    <brk id="100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2013-11-18T07:13:39Z</cp:lastPrinted>
  <dcterms:created xsi:type="dcterms:W3CDTF">2010-03-22T12:13:36Z</dcterms:created>
  <dcterms:modified xsi:type="dcterms:W3CDTF">2013-11-27T10:25:55Z</dcterms:modified>
  <cp:category/>
  <cp:version/>
  <cp:contentType/>
  <cp:contentStatus/>
</cp:coreProperties>
</file>