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firstSheet="6" activeTab="6"/>
  </bookViews>
  <sheets>
    <sheet name="Лист1" sheetId="1" r:id="rId1"/>
    <sheet name="Лист1 (2)" sheetId="2" r:id="rId2"/>
    <sheet name="рабочий21.07" sheetId="3" r:id="rId3"/>
    <sheet name="июнь" sheetId="4" r:id="rId4"/>
    <sheet name="по май с пом" sheetId="5" r:id="rId5"/>
    <sheet name="по май на согл" sheetId="6" r:id="rId6"/>
    <sheet name="по май с посл изменениями" sheetId="7" r:id="rId7"/>
  </sheets>
  <definedNames>
    <definedName name="_xlnm.Print_Area" localSheetId="6">'по май с посл изменениями'!$A$1:$O$214</definedName>
  </definedNames>
  <calcPr fullCalcOnLoad="1"/>
</workbook>
</file>

<file path=xl/sharedStrings.xml><?xml version="1.0" encoding="utf-8"?>
<sst xmlns="http://schemas.openxmlformats.org/spreadsheetml/2006/main" count="4867" uniqueCount="384">
  <si>
    <t xml:space="preserve"> Мероприятие 5.06«Предоставление жилых помещений детям-сиротам, детям, оставшимся без попечения родителей, и лицам из их числа по договорам найма специализированных жилых помещений, приобретенных за счет средств областного бюджета »</t>
  </si>
  <si>
    <t>Показатель 1 «Количество детей-сирот, детей, оставшихся без попечения родителей, и лиц из их числа, которым приобретено жилое помещение»</t>
  </si>
  <si>
    <t>Показатель 1 «Количество проектов постановлений»</t>
  </si>
  <si>
    <t xml:space="preserve">Мероприятие 5.06 «Предоставление жилых помещений детям-сиротам, детям, оставшимся без попечения родителей, и лицам из их числа по договорам найма специализированных жилых помещений, приобретенных за счет средств федерального бюджета» </t>
  </si>
  <si>
    <t>Мероприятие 5.03 «Предоставление гражданам субсидий на оплату жилого помещения и коммунальных услуг (областной бюджет)»</t>
  </si>
  <si>
    <t>Мероприятие 4.03 «Предоставление социальных выплат» (областной бюджет)»</t>
  </si>
  <si>
    <t>Мероприятие 4.03 «Предоставление социальных выплат»</t>
  </si>
  <si>
    <t>Показатель 1 «Количество предоставленных материалов»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</si>
  <si>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строительства»</t>
  </si>
  <si>
    <t>Программа</t>
  </si>
  <si>
    <t>Подпрограмма</t>
  </si>
  <si>
    <t>Направление расходов</t>
  </si>
  <si>
    <t>Цель программы</t>
  </si>
  <si>
    <t>Задача подпрограммы</t>
  </si>
  <si>
    <t>Мероприятие (подпрограммы или администраттивное)</t>
  </si>
  <si>
    <t>Код целевой статьи расходов</t>
  </si>
  <si>
    <t>Номер показателя цели, задачи, мероприятия (административного мероприятия)</t>
  </si>
  <si>
    <t>Дополнительный 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</si>
  <si>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</si>
  <si>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</si>
  <si>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муниципальной программы</t>
  </si>
  <si>
    <t>Значение</t>
  </si>
  <si>
    <t>Год достижения</t>
  </si>
  <si>
    <t>Целевое (суммарное) значение показателя</t>
  </si>
  <si>
    <t>Муниципальная программа «Развитие жилищного строительства Северодвинска на 2014 - 2016 годы»</t>
  </si>
  <si>
    <t>кв. м</t>
  </si>
  <si>
    <t>количество семей</t>
  </si>
  <si>
    <r>
      <t>тыс. руб</t>
    </r>
    <r>
      <rPr>
        <sz val="11"/>
        <rFont val="Times New Roman"/>
        <family val="1"/>
      </rPr>
      <t>.</t>
    </r>
  </si>
  <si>
    <t>тыс. руб.</t>
  </si>
  <si>
    <t>ед.</t>
  </si>
  <si>
    <t>м.п.</t>
  </si>
  <si>
    <t>%</t>
  </si>
  <si>
    <t>да</t>
  </si>
  <si>
    <t>шт.</t>
  </si>
  <si>
    <t> %</t>
  </si>
  <si>
    <t>шт</t>
  </si>
  <si>
    <t>Да/нет</t>
  </si>
  <si>
    <t>2016</t>
  </si>
  <si>
    <t>(указать наименование муниципальной программы)</t>
  </si>
  <si>
    <t>«Развитие жилищного строительства Северодвинска на 2014 - 2016 годы»</t>
  </si>
  <si>
    <t>м2</t>
  </si>
  <si>
    <t>Ж</t>
  </si>
  <si>
    <t>Административное мероприятие 3.04 «Подготовка и выдача проектов актов о выборе земельных участков для строительства»</t>
  </si>
  <si>
    <t>Административное мероприятие 3.05 «Выдача решения о предварительном согласовании места размещения объекта, утверждающего акт о выборе земельного участка»</t>
  </si>
  <si>
    <t>Административное мероприятие 3.06 «Подготовка и выдача архитектурно-планировочных заданий»</t>
  </si>
  <si>
    <t>Административное мероприятие 3.07 «Выдача разрешений (ордеров) на проведение (производство) земляных работ»</t>
  </si>
  <si>
    <t>Административное мероприятие 3.08 «Подготовка и выдача разрешений на отклонение от предельных параметров разрешенного строительства, реконструкции объектов капитального строительства»</t>
  </si>
  <si>
    <t>Административное мероприятие 3.09 «Подготовка и выдача разрешений на строительство объектов капитального строительства»</t>
  </si>
  <si>
    <t>Административное мероприятие 3.10 «Предоставление сведений из информационной системы обеспечения градостроительной деятельности»</t>
  </si>
  <si>
    <t>Административное мероприятие 3.11 «Подготовка и выдача разрешений на ввод в эксплуатацию объектов капитального строительства»</t>
  </si>
  <si>
    <t>Административное мероприятие 3.12 «Рассмотрение предложений физических и юридических лиц о внесении изменений в правила землепользования и застройки»</t>
  </si>
  <si>
    <t>Административное мероприятие 3.13 «Рассмотрение предложений физических и юридических лиц о подготовке документации по планировке территории»</t>
  </si>
  <si>
    <r>
      <t xml:space="preserve">Административное мероприятие 3.14 </t>
    </r>
    <r>
      <rPr>
        <sz val="12"/>
        <rFont val="Times New Roman"/>
        <family val="1"/>
      </rPr>
      <t xml:space="preserve"> </t>
    </r>
    <r>
      <rPr>
        <sz val="11"/>
        <rFont val="Times New Roman"/>
        <family val="1"/>
      </rPr>
      <t>«Рассмотрение и утверждение проектов организации и застройки территорий садоводческих, огороднических и дачных некоммерческих объединений граждан»;</t>
    </r>
  </si>
  <si>
    <t>Административное мероприятие 3.15 «Рассмотрение предложений физических и юридических лиц о внесении изменений в генеральный план Северодвинска»</t>
  </si>
  <si>
    <t>Административное мероприятие 3.16 «Подготовка и выдача разрешений на условно разрешенный вид использования земельных участков или объектов капитального строительства»</t>
  </si>
  <si>
    <t>Административное мероприятие 3.18 «Подготовка и выдача градостроительного плана земельного участка»</t>
  </si>
  <si>
    <t>Административное мероприятие 5.05 «Выдача государственных жилищных сертификатов  гражданам, относящимся к категориям, установленным федеральным законодательством»</t>
  </si>
  <si>
    <t>км/100 км2</t>
  </si>
  <si>
    <t>км/км2</t>
  </si>
  <si>
    <t>раз</t>
  </si>
  <si>
    <t>6</t>
  </si>
  <si>
    <t xml:space="preserve">кв. м </t>
  </si>
  <si>
    <t xml:space="preserve">% </t>
  </si>
  <si>
    <t xml:space="preserve"> Ответственный исполнитель: Управление строительства и архитектуры Администрации Северодвинска, соисполнитель: Управление муниципального жилищного фонда Админстрации Северодвинска</t>
  </si>
  <si>
    <t>Характеристика муниципальной программы</t>
  </si>
  <si>
    <t>кв. м на чел</t>
  </si>
  <si>
    <t>«Содействие развитию жилищного строительства Северодвинска»</t>
  </si>
  <si>
    <t xml:space="preserve"> «Годовой объем ввода жилья»</t>
  </si>
  <si>
    <t>«Обеспеченность населения жильем»</t>
  </si>
  <si>
    <t xml:space="preserve"> «Доля ветхих и аварийных многоквартирных домов в муниципальном образовании «Северодвинск»</t>
  </si>
  <si>
    <t xml:space="preserve"> «Количество семей, улучшивших жилищные условия, в рамках реализации программных мероприятий»</t>
  </si>
  <si>
    <t>«Увеличение объемов жилищного строительства»</t>
  </si>
  <si>
    <t>«Годовой объем ввода муниципального жилья»</t>
  </si>
  <si>
    <t>«Проектирование многоквартирных домов»</t>
  </si>
  <si>
    <t>«Количество разработанных проектов»</t>
  </si>
  <si>
    <t>«Строительство многоквартирных домов»</t>
  </si>
  <si>
    <t>«Мощность введенных многоквартирных домов»</t>
  </si>
  <si>
    <t>«Технологическое присоединение к инженерным сетям многоквартирных домов»</t>
  </si>
  <si>
    <t>«Количество актов о технологическом присоединении к инженерным сетям»</t>
  </si>
  <si>
    <r>
      <t>Подпрограмма «</t>
    </r>
    <r>
      <rPr>
        <b/>
        <sz val="12"/>
        <rFont val="Times New Roman"/>
        <family val="1"/>
      </rPr>
      <t>Развитие транспортной, инженерной и социальной инфраструктуры</t>
    </r>
    <r>
      <rPr>
        <b/>
        <sz val="11"/>
        <rFont val="Times New Roman"/>
        <family val="1"/>
      </rPr>
      <t>»</t>
    </r>
  </si>
  <si>
    <t xml:space="preserve">Развитие транспортной  и инженерной инфраструктуры </t>
  </si>
  <si>
    <t>Плотность автомобильных дорог</t>
  </si>
  <si>
    <t>«Строительство «Автозимника к селу Ненокса от автодороги «Северодвинск – Онега»</t>
  </si>
  <si>
    <t>«Мощность вводимого объекта»</t>
  </si>
  <si>
    <t xml:space="preserve">«Строительство коллекторов»                               </t>
  </si>
  <si>
    <t>«Технологическое присоединение к инженерным сетям объектов инфраструктуры»</t>
  </si>
  <si>
    <t>«Количество актов о технологическом присоединении к инжененрным сетям»</t>
  </si>
  <si>
    <t>«Строительство инженерных сетей»</t>
  </si>
  <si>
    <t>«Количество объектов»</t>
  </si>
  <si>
    <t>«Разработка  проекта берегоукрепительных сооружений набережной р.Кудьма»</t>
  </si>
  <si>
    <t>«Количество проектов»</t>
  </si>
  <si>
    <t>«Проведение проектно-изыскательских работ на строительство нового кладбища»</t>
  </si>
  <si>
    <t>«Обеспечение территорий комплексной жилой застройки объектами инженерной инфраструктуры» (разработка ПСД транспортной и инженерной инфраструктуры)</t>
  </si>
  <si>
    <t>Количество проектов</t>
  </si>
  <si>
    <t xml:space="preserve"> Количество отчетов об инженерных изысканиях</t>
  </si>
  <si>
    <t>«Развитие социальной инфраструктуры»</t>
  </si>
  <si>
    <t>«Уровень наполняемости в детских дошкольных учреждениях»</t>
  </si>
  <si>
    <t>«Уровень фактической обеспеченности населения спортивными залами»</t>
  </si>
  <si>
    <t>«Проектирование и строительство детского сада на 330 мест в квартале 167»</t>
  </si>
  <si>
    <t>«Количество введеных в эксплуатацию спортивных объектов»</t>
  </si>
  <si>
    <t>«Строительство лыжного стадиона на о.Ягры»</t>
  </si>
  <si>
    <t>«Мощность построенных наружных сетей»</t>
  </si>
  <si>
    <t>«Технологическое присоединение к инженерным сетям объектов социальной инфраструктуры»</t>
  </si>
  <si>
    <r>
      <t>Подпрограмма «</t>
    </r>
    <r>
      <rPr>
        <b/>
        <sz val="12"/>
        <rFont val="Times New Roman"/>
        <family val="1"/>
      </rPr>
      <t>Реализация градостроительной политики»</t>
    </r>
  </si>
  <si>
    <t xml:space="preserve">Доля градостроительных кварталов, в отношении которых требуется подготовка проектов планировки и межевания </t>
  </si>
  <si>
    <t>Количество отчетов об инженерных изысканиях</t>
  </si>
  <si>
    <t>Количество документов</t>
  </si>
  <si>
    <t>Количество проектов планировки</t>
  </si>
  <si>
    <t>Развитие градостроительства</t>
  </si>
  <si>
    <t>Общая площадь введенных в эксплуатацию объектов за один год на одного жителя</t>
  </si>
  <si>
    <t>количество выданных решений о предварительном согласовании места размещения объекта</t>
  </si>
  <si>
    <t>количество выданных архитектурно-планировочных заданий</t>
  </si>
  <si>
    <t>количество выданных разрешений (ордеров)</t>
  </si>
  <si>
    <t>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</t>
  </si>
  <si>
    <t>количество выданных резрешений на строительство</t>
  </si>
  <si>
    <t>количество предоставленных сведений</t>
  </si>
  <si>
    <t>количество выданных разрешений на ввод в эксплуатацию объектов капитального строительства</t>
  </si>
  <si>
    <t>количество рассмотренных предложений</t>
  </si>
  <si>
    <t>количество рассмотренных и утвержденных проектов</t>
  </si>
  <si>
    <t>количество выданных разрешений на условно разрешенный вид использования земельных участков или объектов капитального строительства</t>
  </si>
  <si>
    <t>количество выданных разрешений</t>
  </si>
  <si>
    <t>количество выданных градостроительных планов земельных участков</t>
  </si>
  <si>
    <t>количество предоставленных материалов</t>
  </si>
  <si>
    <t>Подпрограмма «Обеспечение жильем молодых семей»</t>
  </si>
  <si>
    <t>«Повышение доступности  жилья для молодых семей»</t>
  </si>
  <si>
    <t xml:space="preserve">Количество  нормативно-правовых актов </t>
  </si>
  <si>
    <t>Количество списков</t>
  </si>
  <si>
    <t xml:space="preserve">«Количество молодых семей, улучшивших жилищные условия с помощью социальных выплат» </t>
  </si>
  <si>
    <t>Подпрограмма «Повышение уровня обеспеченности жильем жителей Северодвинска, нуждающихся в улучшении жилищных условий»</t>
  </si>
  <si>
    <t>«Обеспечение финансовой поддержкой жителей Северодвинска»</t>
  </si>
  <si>
    <t>«Доля семей, получающих субсидии на оплату жилого помещения и коммунальных услуг, от общего числа семей в Северодвинске»</t>
  </si>
  <si>
    <t xml:space="preserve">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</si>
  <si>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>«Количество семей, улучшивших жилищные условия при получении субсидии из местного бюджета»</t>
  </si>
  <si>
    <t xml:space="preserve">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</si>
  <si>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«Количество исполненных решений суда о переселении граждан из ветхого и аварийного жилищного фонда»</t>
  </si>
  <si>
    <t>«Предоставление гражданам субсидий на оплату жилого помещения и коммунальных услуг» (областной бюджет)</t>
  </si>
  <si>
    <t>«Количество граждан, получивших субсидии на оплату жилого помещения и коммунальных услуг»</t>
  </si>
  <si>
    <t>«Выполнение государственных обязательств по обеспечению жильем  категорий граждан, установленных федеральным законодательством»</t>
  </si>
  <si>
    <t>«Количество проектов постановлений»</t>
  </si>
  <si>
    <t>Административное мероприятие 4.01 «Утверждение правовых актов по включению молодых семей в число участников подпрограммы»</t>
  </si>
  <si>
    <t>Количество детей-сирот, детей, оставшихся без попечения родителей, и лиц из их числа, которым приобретено жилое помещение</t>
  </si>
  <si>
    <t>Административное мероприятие 5.07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</si>
  <si>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Количество корректировок генерального плана</t>
  </si>
  <si>
    <t>«Доля семей, получивших субсидии на строительство и приобретение жилья, от общего числа семей, изъявивших желание  получить субсидию»</t>
  </si>
  <si>
    <t>Административное мероприятие 3.17 «Подготовка и выдача разрешения на установку и эксплуатацию рекламных конструкций»</t>
  </si>
  <si>
    <t>«Доля молодых семей, улучшивших жилищные условия (в процентах от общего количества молодых семей, нуждающихся в улучшении жилищных условий)»</t>
  </si>
  <si>
    <t>Подпрограмма «Обеспечение условий для строительства жилья экономического класса для переселения граждан из ветхого, аварийного и непригодного для проживания жилищного фонда»</t>
  </si>
  <si>
    <t>Обеспеченность территории муниципального образования «Северодвинск» муниципальными инженерными сетями</t>
  </si>
  <si>
    <t>Строительство физкультурно-спортивного корпуса ФОК «Звездочка»</t>
  </si>
  <si>
    <t>Оптимизация системы территориального планирования муниципального образования «Северодвинск»</t>
  </si>
  <si>
    <t>Обеспеченность  муниципального образования «Северодвинск» генеральными планами населенных пунктов</t>
  </si>
  <si>
    <t>Подготовка  проектов планировки и проектов межевания территорий кварталов</t>
  </si>
  <si>
    <t>Количество корректировок генерального плана г.Северодвинска в 20-летний период</t>
  </si>
  <si>
    <t>количество выданных проектов актов выбора земельных участков</t>
  </si>
  <si>
    <t>Административное мероприятие 3.19 «Предоставление гражданам и юридическим лицам геодезической и картографической информации»</t>
  </si>
  <si>
    <t xml:space="preserve">Административное мероприятие 4.02 «Формирование списка претендентов на получение социальных выплат и направление списка на утверждение в министерство по делам молодежи и спорту Архангельской области» </t>
  </si>
  <si>
    <t>«Доля граждан, улучшивших  жилищные условия путем реализации государственных жилищных сертификатов»</t>
  </si>
  <si>
    <t>«Количество  семей, улучшивших жилищные условия путем реализации государственных жилищных сертификатов»</t>
  </si>
  <si>
    <t>Бизюков А.В.</t>
  </si>
  <si>
    <t>58-00-29</t>
  </si>
  <si>
    <t xml:space="preserve">П </t>
  </si>
  <si>
    <t>Осуществление разработки (корректировки) проекта генерального плана г. Северодвинска</t>
  </si>
  <si>
    <t>Мероприятие «Предоставление социальных выплат» (местный бюджет)</t>
  </si>
  <si>
    <t xml:space="preserve">«Предоставление жилых помещений детям-сиротам, приобретенных за счет средств федерального бюджета» </t>
  </si>
  <si>
    <t xml:space="preserve">«Предоставление жилых помещений детям-сиротам, приобретенных за счет средств областного бюджета, по неисполненным судебным решениям» </t>
  </si>
  <si>
    <t xml:space="preserve">«Выкуп имущества, расположенного  по ул. Юбилейная, д. 25, в целях использования под маневренный фонд» </t>
  </si>
  <si>
    <t xml:space="preserve">«Предоставление специализированных жилых помещений детям-сиротам, приобретенных за счет средств областного бюджета» </t>
  </si>
  <si>
    <t xml:space="preserve">Приложение № 4
к муниципальной программе «Развитие жилищного строительства Северодвинска на 2014 - 2016 годы», утвержденной постановлением
Администрации Северодвинска 
от 26.11.2013 № 479-па                                                
(в ред. от...................... №............)                                                
</t>
  </si>
  <si>
    <t>«Повышение доступности жилья для различных категорий граждан, проживающих на территории муниципального образования «Северодвинск»</t>
  </si>
  <si>
    <t>Разработка проекта генерального плана с.Ненокса</t>
  </si>
  <si>
    <t xml:space="preserve">«Количество платежей» </t>
  </si>
  <si>
    <t>"Реконструкция моста через Никольское устье Северной Двины в г. Северодвинске"</t>
  </si>
  <si>
    <t>Мощность вводимого объекта (протяженность моста)</t>
  </si>
  <si>
    <t>«Количество заключений Главгосэкспертизы»</t>
  </si>
  <si>
    <t>п.м</t>
  </si>
  <si>
    <t>Мощность вводимого объекта (строительная длина дороги)</t>
  </si>
  <si>
    <t>"Реконструкция автомобильной дороги по Банному переулку с устройством ливневой канализации в городе Северодвинске"</t>
  </si>
  <si>
    <t>"Строительство крытого катка с искусственным льдом ФОК "Звёздочка" в г. Северодвинск"</t>
  </si>
  <si>
    <t>Приложение № 4
к муниципальной программе «Развитие жилищного строительства Северодвинска на 2014 - 2016 годы», утвержденной постановлением
Администрации Северодвинска 
от 26.11.2013 № 479-па                                                
(в ред. от......</t>
  </si>
  <si>
    <t>«Строительство многоквартирных домов 1 этап». Областной бюджет</t>
  </si>
  <si>
    <t>«Строительство многоквартирных домов 1 этап». Фонд содействия реформированию ЖКХ</t>
  </si>
  <si>
    <t>«Строительство многоквартирных домов 2 этап». Областной бюджет</t>
  </si>
  <si>
    <t>«Строительство многоквартирных домов 2 этап». Фонд содействия реформированию ЖКХ</t>
  </si>
  <si>
    <t>"Строительство крытого катка с искусственным льдом ФОК "Звёздочка" в г. Северодвинск" (местный бюджет)</t>
  </si>
  <si>
    <t>"Строительство крытого катка с искусственным льдом ФОК "Звёздочка" в г. Северодвинск" (областной бюджет)</t>
  </si>
  <si>
    <t>Приобретение и монтаж технологического оборудования для  физкультурно-спортивного корпуса ФОК «Звездочка»</t>
  </si>
  <si>
    <t>Мероприятие «Предоставление социальных выплат молодым семьям» (областной бюджет)</t>
  </si>
  <si>
    <t>Мероприятие «Предоставление социальных выплат молодым семьям» (федеральный бюджет)</t>
  </si>
  <si>
    <t xml:space="preserve">«Выкуп имущества, расположенного  по ул. Юбилейная, д. 25, в целях использования под маневренный фонд» (многоквартирный дом) </t>
  </si>
  <si>
    <t xml:space="preserve">«Выкуп имущества, расположенного  по ул. Юбилейная, д. 25, в целях использования под маневренный фонд» (инженерные сети) </t>
  </si>
  <si>
    <t xml:space="preserve">«Выкуп имущества, расположенного  по ул. Юбилейная, д. 25, в целях использования под маневренный фонд» (земельный участок) </t>
  </si>
  <si>
    <t>"Приобретение жилых помещений у застройщика" (2 этап. Областной бюджет)</t>
  </si>
  <si>
    <t>"Приобретение жилых помещений у застройщика" (2 этап. Фонд содействия реформирования ЖКХ)</t>
  </si>
  <si>
    <t>"Выкуп жилых помещений у собственников" (2 этап. Областной бюджет)</t>
  </si>
  <si>
    <t>"Выкуп жилых помещений у собственников" (2 этап.Фонд содействия реформирования ЖКХ)</t>
  </si>
  <si>
    <t>откуда цифра</t>
  </si>
  <si>
    <t>новая позиция</t>
  </si>
  <si>
    <t>должен быть ноль???</t>
  </si>
  <si>
    <t>от чуркина из письма о внесении изменений в бюджетную</t>
  </si>
  <si>
    <t>у Антона 10 000,00</t>
  </si>
  <si>
    <t>у антона10 000 000+9 109 349,49</t>
  </si>
  <si>
    <t>у антона 10 610 400,00+12 344 710,00</t>
  </si>
  <si>
    <t>это цифры дает ЕВ</t>
  </si>
  <si>
    <t>УДАЛИТЬ строки они ниже</t>
  </si>
  <si>
    <t>Мероприятие 4.03.3 «Предоставление социальных выплат молодым семьям» (местный бюджет)</t>
  </si>
  <si>
    <r>
      <t>«Предоставление гражданам субсидий на оплату жилого помещения и коммунальных услуг»</t>
    </r>
    <r>
      <rPr>
        <b/>
        <sz val="11"/>
        <rFont val="Times New Roman"/>
        <family val="1"/>
      </rPr>
      <t xml:space="preserve"> (областной бюджет)</t>
    </r>
  </si>
  <si>
    <r>
      <t xml:space="preserve">«Предоставление жилых помещений детям-сиротам, приобретенных за счет средств </t>
    </r>
    <r>
      <rPr>
        <b/>
        <sz val="11"/>
        <rFont val="Times New Roman"/>
        <family val="1"/>
      </rPr>
      <t xml:space="preserve">федерального бюджета» </t>
    </r>
  </si>
  <si>
    <r>
      <t xml:space="preserve">«Предоставление специализированных жилых помещений детям-сиротам, приобретенных за счет средств </t>
    </r>
    <r>
      <rPr>
        <b/>
        <sz val="11"/>
        <rFont val="Times New Roman"/>
        <family val="1"/>
      </rPr>
      <t xml:space="preserve">областного бюджета» </t>
    </r>
  </si>
  <si>
    <r>
      <t xml:space="preserve">«Предоставление жилых помещений детям-сиротам, приобретенных за счет средств областного бюджета, </t>
    </r>
    <r>
      <rPr>
        <b/>
        <sz val="11"/>
        <rFont val="Times New Roman"/>
        <family val="1"/>
      </rPr>
      <t>по неисполненным судебным решениям» ОБЛАСНОГО БЮДЖЕТА</t>
    </r>
  </si>
  <si>
    <t>«Строительство многоквартирных домов 2 этап». Местный бюджет</t>
  </si>
  <si>
    <t>"Приобретение жилых помещений у застройщика" (2 этап. Местный бюджет)</t>
  </si>
  <si>
    <t>???? Наверно ПОМЕНЯЕТСЯ УТОЧНИТЬ!!!!</t>
  </si>
  <si>
    <t>у леси</t>
  </si>
  <si>
    <t>новое изменение от 20,06,2014 (ранее было на 2015 г. 96132,7)</t>
  </si>
  <si>
    <t>было 2014 г. 12458,08 руб. стало на 2015 г. 17344,064)</t>
  </si>
  <si>
    <t>незна ю</t>
  </si>
  <si>
    <t>Цель 1 «Содействие развитию жилищного строительства Северодвинска»</t>
  </si>
  <si>
    <t>Показатель 1 «Годовой объем ввода жилья»</t>
  </si>
  <si>
    <t>Показатель 2 «Обеспеченность населения жильем»</t>
  </si>
  <si>
    <t xml:space="preserve"> Показатель 3 «Доля ветхих и аварийных многоквартирных домов в муниципальном образовании «Северодвинск»</t>
  </si>
  <si>
    <t>Задача  1 «Увеличение объемов жилищного строительства»</t>
  </si>
  <si>
    <t>Показатель 4 «Количество семей, улучшивших жилищные условия, в рамках реализации программных мероприятий»</t>
  </si>
  <si>
    <t>Цель 2 «Повышение доступности жилья для различных категорий граждан, проживающих на территории муниципального образования «Северодвинск»</t>
  </si>
  <si>
    <t xml:space="preserve">Задача 1 Развитие транспортной  и инженерной инфраструктуры </t>
  </si>
  <si>
    <t>Показатели 1 Плотность автомобильных дорог</t>
  </si>
  <si>
    <t>Показатели 2 Обеспеченность территории муниципального образования «Северодвинск» муниципальными инженерными сетями</t>
  </si>
  <si>
    <t>Показатели 1 «Годовой объем ввода муниципального жилья»</t>
  </si>
  <si>
    <t>Задача 2 «Развитие социальной инфраструктуры»</t>
  </si>
  <si>
    <t>Показатель 1 «Уровень наполняемости в детских дошкольных учреждениях»</t>
  </si>
  <si>
    <t>Показатель 2 «Уровень фактической обеспеченности населения спортивными залами»</t>
  </si>
  <si>
    <r>
      <t>Подпрограмма 3 «</t>
    </r>
    <r>
      <rPr>
        <b/>
        <sz val="12"/>
        <rFont val="Times New Roman"/>
        <family val="1"/>
      </rPr>
      <t>Реализация градостроительной политики»</t>
    </r>
  </si>
  <si>
    <r>
      <t>Подпрограмма 2 «</t>
    </r>
    <r>
      <rPr>
        <b/>
        <sz val="12"/>
        <rFont val="Times New Roman"/>
        <family val="1"/>
      </rPr>
      <t>Развитие транспортной, инженерной и социальной инфраструктуры</t>
    </r>
    <r>
      <rPr>
        <b/>
        <sz val="11"/>
        <rFont val="Times New Roman"/>
        <family val="1"/>
      </rPr>
      <t>»</t>
    </r>
  </si>
  <si>
    <t>Подпрограмма 1 «Обеспечение условий для строительства жилья экономического класса для переселения граждан из ветхого, аварийного и непригодного для проживания жилищного фонда»</t>
  </si>
  <si>
    <t>Задача 1 Оптимизация системы территориального планирования муниципального образования «Северодвинск»</t>
  </si>
  <si>
    <t>Показатель 1 Количество корректировок генерального плана г.Северодвинска в 20-летний период</t>
  </si>
  <si>
    <t xml:space="preserve">Показатель 3 Доля градостроительных кварталов, в отношении которых требуется подготовка проектов планировки и межевания </t>
  </si>
  <si>
    <t>Показатель 2 Обеспеченность  муниципального образования «Северодвинск» генеральными планами населенных пунктов</t>
  </si>
  <si>
    <t>Задача 2 Развитие градостроительства</t>
  </si>
  <si>
    <t>Показатель 1 Общая площадь введенных в эксплуатацию объектов за один год на одного жителя</t>
  </si>
  <si>
    <t>Задача  1 «Повышение доступности  жилья для молодых семей»</t>
  </si>
  <si>
    <t>Показатель 1«Доля молодых семей, улучшивших жилищные условия (в процентах от общего количества молодых семей, нуждающихся в улучшении жилищных условий)»</t>
  </si>
  <si>
    <t>Задача 1 «Обеспечение финансовой поддержкой жителей Северодвинска»</t>
  </si>
  <si>
    <t>Показатель 1 «Доля семей, получающих субсидии на оплату жилого помещения и коммунальных услуг, от общего числа семей в Северодвинске»</t>
  </si>
  <si>
    <t>Показатель 2 «Доля семей, получивших субсидии на строительство и приобретение жилья, от общего числа семей, изъявивших желание  получить субсидию»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</si>
  <si>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</si>
  <si>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«Доля граждан, улучшивших  жилищные условия путем реализации государственных жилищных сертификатов»</t>
  </si>
  <si>
    <t>что за цифра 38 726,8????? В совете НЕТ</t>
  </si>
  <si>
    <t>1*</t>
  </si>
  <si>
    <t>какой бюджет!!!!</t>
  </si>
  <si>
    <t>6475 на 15 год</t>
  </si>
  <si>
    <t>уточнить!!!</t>
  </si>
  <si>
    <t>был 2017</t>
  </si>
  <si>
    <t>кв.м оменялись!!!! Стало в 2015 г. больше</t>
  </si>
  <si>
    <t>Источник финансирования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</si>
  <si>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</si>
  <si>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</si>
  <si>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Подпрограмма 6 «Выкуп жилых помещений у собственников»</t>
  </si>
  <si>
    <t>Подпрограмма 7 «Строительство многоквартирных домов ( 2этап)»</t>
  </si>
  <si>
    <t>3/2 задача</t>
  </si>
  <si>
    <t>3/2 з0адача</t>
  </si>
  <si>
    <t>изменится</t>
  </si>
  <si>
    <t>старое</t>
  </si>
  <si>
    <t>изменится кол-во объектов???</t>
  </si>
  <si>
    <t>было 14,300 стало 9145,9 разница в 5 154,1</t>
  </si>
  <si>
    <t>сумма не менялась</t>
  </si>
  <si>
    <t>Показатель 2«Уровень фактической обеспеченности населения спортивными залами»</t>
  </si>
  <si>
    <t>измениласьв 2014 сумма была 10 000,00 на сумму 2954,1</t>
  </si>
  <si>
    <t>не менялось</t>
  </si>
  <si>
    <t>изменилась БЫЛА цыфра 22045-25469,1=3424,1</t>
  </si>
  <si>
    <t>2014 было 78756,9 стало63504,9=15252,00</t>
  </si>
  <si>
    <t>2015 было 82615,9 стало 70773,6=11842,3</t>
  </si>
  <si>
    <t>2016 было 82615,9 стало 68672,8=13943,1</t>
  </si>
  <si>
    <t>измениться</t>
  </si>
  <si>
    <t>2014 было 29465,9 стало 38148,5=8682,6</t>
  </si>
  <si>
    <t>2015 не изменилась сумма</t>
  </si>
  <si>
    <t>2016 год сумма не менялась</t>
  </si>
  <si>
    <t>новые поз</t>
  </si>
  <si>
    <t>Цель 1«Содействие развитию жилищного строительства Северодвинска»</t>
  </si>
  <si>
    <t xml:space="preserve"> Показатель 1 «Годовой объем ввода жилья»</t>
  </si>
  <si>
    <t xml:space="preserve"> Показатель 2 «Обеспеченность населения жильем»</t>
  </si>
  <si>
    <t xml:space="preserve">  Показатель 3 «Доля ветхих и аварийных многоквартирных домов в муниципальном образовании «Северодвинск»</t>
  </si>
  <si>
    <t xml:space="preserve">  Показатель 4 «Количество семей, улучшивших жилищные условия, в рамках реализации программных мероприятий»</t>
  </si>
  <si>
    <t>Задача 1 «Увеличение объемов жилищного строительства»</t>
  </si>
  <si>
    <t>Показатель 4 «Годовой объем ввода муниципального жилья»</t>
  </si>
  <si>
    <t>Мероприятие 1.01 «Проектирование многоквартирных домов»</t>
  </si>
  <si>
    <t>Мероприятие 1.02 «Строительство многоквартирных домов»</t>
  </si>
  <si>
    <t>Показатель 1 Плотность автомобильных дорог</t>
  </si>
  <si>
    <t>Показатель 2 Обеспеченность территории муниципального образования «Северодвинск» муниципальными инженерными сетями</t>
  </si>
  <si>
    <t>Мероприятие 2.04 «Строительство инженерных сетей»</t>
  </si>
  <si>
    <t>Мероприятие 2.05 «Разработка  проекта берегоукрепительных сооружений набережной р.Кудьма»</t>
  </si>
  <si>
    <t>строительство поз. 15</t>
  </si>
  <si>
    <t>строительство поз. 17</t>
  </si>
  <si>
    <t>«Строительство многоквартирных домов»поз 15 общая</t>
  </si>
  <si>
    <r>
      <t xml:space="preserve">«Строительство многоквартирных домов 1 этап». </t>
    </r>
    <r>
      <rPr>
        <b/>
        <sz val="11"/>
        <rFont val="Times New Roman"/>
        <family val="1"/>
      </rPr>
      <t>Областной бюджет</t>
    </r>
  </si>
  <si>
    <t>Мероприятие 2.09 Строительство физкультурно-спортивного корпуса ФОК «Звездочка»</t>
  </si>
  <si>
    <t>Мероприятие 2.01«Строительство «Автозимника к селу Ненокса от автодороги «Северодвинск – Онега»</t>
  </si>
  <si>
    <t xml:space="preserve">Мероприятие 2.02 «Строительство коллекторов»                               </t>
  </si>
  <si>
    <t>Мероприятие 2.03 «Технологическое присоединение к инженерным сетям объектов инфраструктуры»</t>
  </si>
  <si>
    <t xml:space="preserve">Мероприятие 5.01 «Предоставление гражданам   субсидий  на  строительство                                                                                                                                                             и приобретение жилья» </t>
  </si>
  <si>
    <t xml:space="preserve"> Мероприятие 5.02 «Выплата бюджетных средств, предусмотренных на исполнение судебных актов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</si>
  <si>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Мероприятие 5.03 «Предоставление гражданам субсидий на оплату жилого помещения и коммунальных услуг» (областной бюджет)</t>
  </si>
  <si>
    <t xml:space="preserve">Мероприятие 5.04 «Выкуп имущества, расположенного  по ул. Юбилейная, д. 25, в целях использования под маневренный фонд» </t>
  </si>
  <si>
    <t xml:space="preserve">Мероприятие 5.05 «Выкуп имущества, расположенного  по ул. Юбилейная, д. 25, в целях использования под маневренный фонд» (инженерные сети) </t>
  </si>
  <si>
    <t xml:space="preserve">Мероприятие 5.06 «Выкуп имущества, расположенного  по ул. Юбилейная, д. 25, в целях использования под маневренный фонд» (земельный участок) </t>
  </si>
  <si>
    <t>Задача 2 «Выполнение государственных обязательств по обеспечению жильем  категорий граждан, установленных федеральным законодательством»</t>
  </si>
  <si>
    <t>Административное мероприятие 5.07 «Выдача государственных жилищных сертификатов  гражданам, относящимся к категориям, установленным федеральным законодательством»</t>
  </si>
  <si>
    <t xml:space="preserve">Мероприятие 5.08   «Предоставление специализированных жилых помещений детям-сиротам, приобретенных за счет средств областного бюджета» </t>
  </si>
  <si>
    <t>Административное мероприятие 5.09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</si>
  <si>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Мероприятие 2.06 «Проведение проектно-изыскательских работ на строительство нового кладбища»</t>
  </si>
  <si>
    <t>Мероприятие 2.07 «Обеспечение территорий комплексной жилой застройки объектами инженерной инфраструктуры» (разработка ПСД транспортной и инженерной инфраструктуры)</t>
  </si>
  <si>
    <t>Мероприятие 2.08 «Проектирование и строительство детского сада на 330 мест в квартале 167»</t>
  </si>
  <si>
    <t>Мероприятие 2.10"Строительство крытого катка с искусственным льдом ФОК "Звёздочка" в г. Северодвинск"</t>
  </si>
  <si>
    <t>Мероприятие 2.12 Приобретение и монтаж технологического оборудования для  физкультурно-спортивного корпуса ФОК «Звездочка»</t>
  </si>
  <si>
    <t>Мероприятие 2.11 "Бюджетные инвестиции в объекты капитального строительства собственности муниципальных образований"</t>
  </si>
  <si>
    <t>Мероприятие 2.12  «Строительство лыжного стадиона на о.Ягры»</t>
  </si>
  <si>
    <t>Мероприятие 2.13 «Технологическое присоединение к инженерным сетям объектов социальной инфраструктуры»</t>
  </si>
  <si>
    <t>Задача 1  «Оптимизация системы территориального планирования муниципального образования «Северодвинск»</t>
  </si>
  <si>
    <t>Задача 2 "Развитие градостроительства"</t>
  </si>
  <si>
    <t>Мероприятие 3.01"Осуществление разработки (корректировки) проекта генерального плана г. Северодвинска"</t>
  </si>
  <si>
    <t>Мероприятие 3.02 "Разработка проекта генерального плана с.Ненокса"</t>
  </si>
  <si>
    <t>Мероприятие 3.03 "Подготовка  проектов планировки и проектов межевания территорий кварталов"</t>
  </si>
  <si>
    <t>Задача 1 «Повышение доступности  жилья для молодых семей»</t>
  </si>
  <si>
    <t>Показатель 1 «Количество разработанных проектов»</t>
  </si>
  <si>
    <t>Мероприятие 1.03 «Строительство многоквартирных домов 1 этап». Фонд содействия реформированию ЖКХ</t>
  </si>
  <si>
    <t>Мероприятие 1.04 «Строительство многоквартирных домов 1 этап». Областной бюджет</t>
  </si>
  <si>
    <t>Мероприятие 1.05 «Технологическое присоединение к инженерным сетям многоквартирных домов»</t>
  </si>
  <si>
    <t>Мероприятие 4.03 «Предоставление социальных выплат» (местный бюджет)</t>
  </si>
  <si>
    <t>Мероприятие 4.04 «Предоставление социальных выплат» (областной бюджет)</t>
  </si>
  <si>
    <t>Мероприятие 5.08 «Предоставление жилых помещений детям-сиротам, приобретенных за счет  субвенций из федерального и областного бюджетов»;</t>
  </si>
  <si>
    <t xml:space="preserve">Мероприятие 5.08 «Предоставление жилых помещений детям-сиротам, приобретенных за счет субвенций из федерального и областного бюджетов» (федеральный бюджет)  </t>
  </si>
  <si>
    <t>Показатель 3 «Доля ветхих и аварийных многоквартирных домов в муниципальном образовании «Северодвинск»</t>
  </si>
  <si>
    <t>Мероприятие 5.08 «Предоставление жилых помещений детям-сиротам, приобретенных за счет  субвенций из федерального и областного бюджетов»;(областной)</t>
  </si>
  <si>
    <t>обл</t>
  </si>
  <si>
    <r>
      <t>Мероприятие 4.04</t>
    </r>
    <r>
      <rPr>
        <sz val="11"/>
        <rFont val="Times New Roman"/>
        <family val="1"/>
      </rPr>
      <t xml:space="preserve"> «Предоставление социальных выплат» (областной бюджет)</t>
    </r>
  </si>
  <si>
    <t>Мероприятие 1.03 «Технологическое присоединение к инженерным сетям многоквартирных домов»</t>
  </si>
  <si>
    <t>было 3200,00 стало 60148,0/4175+1879=6054/</t>
  </si>
  <si>
    <t>было 29053,16 стало 54964,947</t>
  </si>
  <si>
    <t>Мероприятие 2.10  «Строительство лыжного стадиона на о.Ягры»</t>
  </si>
  <si>
    <t>Мероприятие 2.11 «Технологическое присоединение к инженерным сетям объектов социальной инфраструктуры»</t>
  </si>
  <si>
    <t>было 66793,54 увел 2500</t>
  </si>
  <si>
    <t>измен показатель!!!</t>
  </si>
  <si>
    <t>было 52493,54</t>
  </si>
  <si>
    <t>Показатель 1 «Годовой объем ввода муниципального жилья»</t>
  </si>
  <si>
    <t>Показатель  1 "Количество корректировок генерального плана г.Северодвинска в 20-летний период"</t>
  </si>
  <si>
    <t>Показатель 2  "Обеспеченность  муниципального образования «Северодвинск» генеральными планами населенных пунктов"</t>
  </si>
  <si>
    <t>Показатель  3 "Доля градостроительных кварталов, в отношении которых требуется подготовка проектов планировки и межевания"</t>
  </si>
  <si>
    <t>Показатель  1"Общая площадь введенных в эксплуатацию объектов за один год на одного жителя"</t>
  </si>
  <si>
    <t>Показатель 1 «Доля молодых семей, улучшивших жилищные условия (в процентах от общего количества молодых семей, нуждающихся в улучшении жилищных условий)»</t>
  </si>
  <si>
    <t>изменится было 12% стало 8,9%</t>
  </si>
  <si>
    <t>фонд</t>
  </si>
  <si>
    <t xml:space="preserve">б) мероприятие 5.06  «Предоставление жилых помещений детям-сиротам, приобретенных за счет  субвенций из федерального и областного бюджетов»;
</t>
  </si>
  <si>
    <t>в) административное мероприятие 5.07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родителей»</t>
  </si>
  <si>
    <t>мероприятие 5.04 «Выкуп имущества, расположенного  по ул. Юбилейная, д. 25, в целях использования под маневренный фонд».</t>
  </si>
  <si>
    <t xml:space="preserve">Мероприятие 5.01 «Предоставление гражданам   субсидий  на  строительство и приобретение жилья» </t>
  </si>
  <si>
    <t>Показатель 1 «Мощность введенных многоквартирных домов»</t>
  </si>
  <si>
    <t>Показатель 1 "Количество выданных проектов актов выбора земельных участков"</t>
  </si>
  <si>
    <t>Показатель 1 Количество выданных решений о предварительном согласовании места размещения объекта</t>
  </si>
  <si>
    <t>Показатель 1 Количество выданных архитектурно-планировочных заданий</t>
  </si>
  <si>
    <t>Показатель 1 Количество выданных разрешений (ордеров)</t>
  </si>
  <si>
    <t>Показатель 1 Количество рассмотренных обращений о выдаче разрешений на отклонение от предельных параметров разрешенного строительства, реконструкции объектов капитального строительства</t>
  </si>
  <si>
    <t>Показатель 1 Количество выданных резрешений на строительство</t>
  </si>
  <si>
    <t>Показатель 1 Количество предоставленных сведений</t>
  </si>
  <si>
    <t>Показатель 1 Количество рассмотренных предложений</t>
  </si>
  <si>
    <t>Показатель 1 Количество рассмотренных и утвержденных проектов</t>
  </si>
  <si>
    <t>Показатель 1 Количество выданных разрешений на ввод в эксплуатацию объектов капитального строительства</t>
  </si>
  <si>
    <t>Показатель 1 Количество выданных разрешений</t>
  </si>
  <si>
    <t xml:space="preserve">Показатель 1 Количество  нормативно-правовых актов </t>
  </si>
  <si>
    <t>Показатель 1 Количество списков</t>
  </si>
  <si>
    <t xml:space="preserve">Показатель 1 «Количество молодых семей, улучшивших жилищные условия с помощью социальных выплат» </t>
  </si>
  <si>
    <t>Показатель 1«Доля семей, получающих субсидии на оплату жилого помещения и коммунальных услуг, от общего числа семей в Северодвинске»</t>
  </si>
  <si>
    <t>Показатель 1 «Доля семей, получивших субсидии на строительство и приобретение жилья, от общего числа семей, изъявивших желание  получить субсидию»</t>
  </si>
  <si>
    <t>Показатель 1 «Количество исполненных решений суда о переселении граждан из ветхого и аварийного жилищного фонда»</t>
  </si>
  <si>
    <t>Показатель 1 «Количество семей, улучшивших жилищные условия при получении субсидии из местного бюджета»</t>
  </si>
  <si>
    <t xml:space="preserve">Показатель 1 «Количество платежей» </t>
  </si>
  <si>
    <t>Показатель 1 «Количество  семей, улучшивших жилищные условия путем реализации государственных жилищных сертификатов»</t>
  </si>
  <si>
    <t>Мероприятие 1.02 «Строительство многоквартирных домов» (областной бюджет)</t>
  </si>
  <si>
    <t>Мероприятие 1.02 «Строительство многоквартирных домов»(фонд содействия реформированию ЖКХ)</t>
  </si>
  <si>
    <t>Мероприятие 2.13 "Строительство крытого катка с искусственным льдом ФОК "Звёздочка" в г. Северодвинск Архангельской области"</t>
  </si>
  <si>
    <t>Мероприятие 5.04 «Выкуп имущества, расположенного  по ул. Юбилейной, д. 25, в целях использования под маневренный фонд» (многоквартирный дом)»</t>
  </si>
  <si>
    <t xml:space="preserve">Мероприятие 5.04 «Выкуп имущества, расположенного  по ул. Юбилейной, д. 25, в целях использования под маневренный фонд» (инженерные сети)» </t>
  </si>
  <si>
    <t>Мероприятие 5.04 «Выкуп имущества, расположенного  по ул. Юбилейной, д. 25, в целях использования под маневренный фонд» (земельный участок) »</t>
  </si>
  <si>
    <t>Мероприятие 5.06 «Предоставление жилых помещений детям-сиротам, детям, оставшимся без попечения родителей, и лицам из их числа по договорам социального найма по неисполненным судебным решениям, вступившим в силу до 01.01.2013, приобретенных за счет средств областного бюджета»</t>
  </si>
  <si>
    <t>Мероприятие 2.14 «Бюджетные инвестиции в объекты капитального строительства муниципальных образований»</t>
  </si>
  <si>
    <t>Приложение № 4
к муниципальной программе «Развитие жилищного строительства Северодвинска на 2014 - 2016 годы», утвержденной постановлением
Администрации Северодвинска 
от 26.11.2013 № 479-па                                                
(в ред. от 07.11.2014 № 557-па)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</si>
</sst>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(* #,##0.00_);_(* \(#,##0.00\);_(* &quot;-&quot;??_);_(@_)"/>
    <numFmt numFmtId="173" formatCode="0.0000"/>
    <numFmt numFmtId="174" formatCode="0.00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#,##0.0&quot;р.&quot;"/>
    <numFmt numFmtId="179" formatCode="#,##0.00&quot;р.&quot;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4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wrapText="1"/>
    </xf>
    <xf numFmtId="175" fontId="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/>
    </xf>
    <xf numFmtId="175" fontId="11" fillId="0" borderId="10" xfId="0" applyNumberFormat="1" applyFont="1" applyBorder="1" applyAlignment="1">
      <alignment horizontal="center" vertical="center" wrapText="1"/>
    </xf>
    <xf numFmtId="175" fontId="11" fillId="0" borderId="13" xfId="0" applyNumberFormat="1" applyFont="1" applyBorder="1" applyAlignment="1">
      <alignment horizontal="center" vertical="center"/>
    </xf>
    <xf numFmtId="175" fontId="1" fillId="33" borderId="14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 wrapText="1"/>
    </xf>
    <xf numFmtId="175" fontId="1" fillId="0" borderId="13" xfId="0" applyNumberFormat="1" applyFont="1" applyBorder="1" applyAlignment="1">
      <alignment horizontal="center" vertical="center"/>
    </xf>
    <xf numFmtId="176" fontId="1" fillId="0" borderId="10" xfId="6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 wrapText="1"/>
    </xf>
    <xf numFmtId="175" fontId="11" fillId="33" borderId="10" xfId="0" applyNumberFormat="1" applyFont="1" applyFill="1" applyBorder="1" applyAlignment="1">
      <alignment horizontal="center" vertical="center" wrapText="1"/>
    </xf>
    <xf numFmtId="175" fontId="11" fillId="33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169" fontId="1" fillId="33" borderId="1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wrapText="1"/>
    </xf>
    <xf numFmtId="175" fontId="1" fillId="33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3" fontId="1" fillId="33" borderId="10" xfId="60" applyFont="1" applyFill="1" applyBorder="1" applyAlignment="1">
      <alignment horizontal="center" vertical="center"/>
    </xf>
    <xf numFmtId="176" fontId="1" fillId="33" borderId="10" xfId="60" applyNumberFormat="1" applyFont="1" applyFill="1" applyBorder="1" applyAlignment="1">
      <alignment horizontal="center" vertical="center"/>
    </xf>
    <xf numFmtId="43" fontId="13" fillId="0" borderId="15" xfId="60" applyFont="1" applyFill="1" applyBorder="1" applyAlignment="1">
      <alignment horizontal="center" vertical="center" wrapText="1"/>
    </xf>
    <xf numFmtId="43" fontId="13" fillId="0" borderId="15" xfId="6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176" fontId="1" fillId="34" borderId="10" xfId="60" applyNumberFormat="1" applyFont="1" applyFill="1" applyBorder="1" applyAlignment="1">
      <alignment horizontal="center" vertical="center"/>
    </xf>
    <xf numFmtId="176" fontId="1" fillId="34" borderId="10" xfId="0" applyNumberFormat="1" applyFont="1" applyFill="1" applyBorder="1" applyAlignment="1">
      <alignment horizontal="center" vertical="center" wrapText="1"/>
    </xf>
    <xf numFmtId="176" fontId="1" fillId="34" borderId="13" xfId="0" applyNumberFormat="1" applyFont="1" applyFill="1" applyBorder="1" applyAlignment="1">
      <alignment horizontal="center" vertical="center"/>
    </xf>
    <xf numFmtId="176" fontId="14" fillId="34" borderId="10" xfId="60" applyNumberFormat="1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 wrapText="1"/>
    </xf>
    <xf numFmtId="175" fontId="1" fillId="35" borderId="10" xfId="0" applyNumberFormat="1" applyFont="1" applyFill="1" applyBorder="1" applyAlignment="1">
      <alignment horizontal="center" vertical="center"/>
    </xf>
    <xf numFmtId="175" fontId="11" fillId="35" borderId="10" xfId="0" applyNumberFormat="1" applyFont="1" applyFill="1" applyBorder="1" applyAlignment="1">
      <alignment horizontal="center" vertical="center" wrapText="1"/>
    </xf>
    <xf numFmtId="175" fontId="1" fillId="35" borderId="1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6" fontId="1" fillId="35" borderId="10" xfId="60" applyNumberFormat="1" applyFont="1" applyFill="1" applyBorder="1" applyAlignment="1">
      <alignment horizontal="center" vertical="center"/>
    </xf>
    <xf numFmtId="175" fontId="1" fillId="35" borderId="15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175" fontId="11" fillId="37" borderId="10" xfId="0" applyNumberFormat="1" applyFont="1" applyFill="1" applyBorder="1" applyAlignment="1">
      <alignment horizontal="center" vertical="center"/>
    </xf>
    <xf numFmtId="175" fontId="1" fillId="37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6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left" vertical="center" wrapText="1"/>
    </xf>
    <xf numFmtId="0" fontId="1" fillId="36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3" fillId="38" borderId="10" xfId="0" applyFont="1" applyFill="1" applyBorder="1" applyAlignment="1">
      <alignment horizontal="left" vertical="center" wrapText="1"/>
    </xf>
    <xf numFmtId="0" fontId="1" fillId="39" borderId="0" xfId="0" applyFont="1" applyFill="1" applyAlignment="1">
      <alignment/>
    </xf>
    <xf numFmtId="169" fontId="11" fillId="0" borderId="10" xfId="0" applyNumberFormat="1" applyFont="1" applyBorder="1" applyAlignment="1">
      <alignment horizontal="center" vertical="center"/>
    </xf>
    <xf numFmtId="0" fontId="1" fillId="40" borderId="0" xfId="0" applyFont="1" applyFill="1" applyAlignment="1">
      <alignment/>
    </xf>
    <xf numFmtId="0" fontId="1" fillId="40" borderId="10" xfId="0" applyFont="1" applyFill="1" applyBorder="1" applyAlignment="1">
      <alignment/>
    </xf>
    <xf numFmtId="0" fontId="1" fillId="41" borderId="10" xfId="0" applyFont="1" applyFill="1" applyBorder="1" applyAlignment="1">
      <alignment/>
    </xf>
    <xf numFmtId="0" fontId="1" fillId="41" borderId="0" xfId="0" applyFont="1" applyFill="1" applyAlignment="1">
      <alignment/>
    </xf>
    <xf numFmtId="0" fontId="3" fillId="34" borderId="12" xfId="0" applyFont="1" applyFill="1" applyBorder="1" applyAlignment="1">
      <alignment horizontal="left" vertical="center" wrapText="1"/>
    </xf>
    <xf numFmtId="175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175" fontId="1" fillId="42" borderId="10" xfId="0" applyNumberFormat="1" applyFont="1" applyFill="1" applyBorder="1" applyAlignment="1">
      <alignment horizontal="center" vertical="center" wrapText="1"/>
    </xf>
    <xf numFmtId="0" fontId="1" fillId="42" borderId="0" xfId="0" applyFont="1" applyFill="1" applyAlignment="1">
      <alignment/>
    </xf>
    <xf numFmtId="0" fontId="1" fillId="43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169" fontId="1" fillId="33" borderId="10" xfId="60" applyNumberFormat="1" applyFont="1" applyFill="1" applyBorder="1" applyAlignment="1">
      <alignment horizontal="center" vertical="center"/>
    </xf>
    <xf numFmtId="169" fontId="12" fillId="0" borderId="15" xfId="60" applyNumberFormat="1" applyFont="1" applyFill="1" applyBorder="1" applyAlignment="1">
      <alignment horizontal="center" vertical="center" wrapText="1"/>
    </xf>
    <xf numFmtId="0" fontId="1" fillId="44" borderId="0" xfId="0" applyFont="1" applyFill="1" applyAlignment="1">
      <alignment/>
    </xf>
    <xf numFmtId="4" fontId="1" fillId="0" borderId="0" xfId="0" applyNumberFormat="1" applyFont="1" applyAlignment="1">
      <alignment/>
    </xf>
    <xf numFmtId="176" fontId="1" fillId="42" borderId="10" xfId="0" applyNumberFormat="1" applyFont="1" applyFill="1" applyBorder="1" applyAlignment="1">
      <alignment horizontal="center" vertical="center" wrapText="1"/>
    </xf>
    <xf numFmtId="0" fontId="1" fillId="42" borderId="10" xfId="0" applyFont="1" applyFill="1" applyBorder="1" applyAlignment="1">
      <alignment/>
    </xf>
    <xf numFmtId="0" fontId="3" fillId="42" borderId="10" xfId="0" applyFont="1" applyFill="1" applyBorder="1" applyAlignment="1">
      <alignment horizontal="left" vertical="center" wrapText="1"/>
    </xf>
    <xf numFmtId="2" fontId="1" fillId="42" borderId="10" xfId="0" applyNumberFormat="1" applyFont="1" applyFill="1" applyBorder="1" applyAlignment="1">
      <alignment horizontal="center" vertical="center" wrapText="1"/>
    </xf>
    <xf numFmtId="176" fontId="1" fillId="42" borderId="13" xfId="0" applyNumberFormat="1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/>
    </xf>
    <xf numFmtId="0" fontId="3" fillId="42" borderId="11" xfId="0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69" fontId="1" fillId="0" borderId="10" xfId="6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5" fontId="1" fillId="0" borderId="15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5" fontId="11" fillId="0" borderId="10" xfId="0" applyNumberFormat="1" applyFont="1" applyFill="1" applyBorder="1" applyAlignment="1">
      <alignment horizontal="center" vertical="center"/>
    </xf>
    <xf numFmtId="175" fontId="11" fillId="0" borderId="10" xfId="0" applyNumberFormat="1" applyFont="1" applyFill="1" applyBorder="1" applyAlignment="1">
      <alignment horizontal="center" vertical="center" wrapText="1"/>
    </xf>
    <xf numFmtId="175" fontId="11" fillId="0" borderId="13" xfId="0" applyNumberFormat="1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42" borderId="11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16" fontId="1" fillId="45" borderId="10" xfId="0" applyNumberFormat="1" applyFont="1" applyFill="1" applyBorder="1" applyAlignment="1">
      <alignment/>
    </xf>
    <xf numFmtId="0" fontId="3" fillId="46" borderId="10" xfId="0" applyFont="1" applyFill="1" applyBorder="1" applyAlignment="1">
      <alignment horizontal="left" vertical="center" wrapText="1"/>
    </xf>
    <xf numFmtId="176" fontId="1" fillId="46" borderId="10" xfId="60" applyNumberFormat="1" applyFont="1" applyFill="1" applyBorder="1" applyAlignment="1">
      <alignment horizontal="center" vertical="center"/>
    </xf>
    <xf numFmtId="175" fontId="1" fillId="46" borderId="10" xfId="0" applyNumberFormat="1" applyFont="1" applyFill="1" applyBorder="1" applyAlignment="1">
      <alignment horizontal="center" vertical="center" wrapText="1"/>
    </xf>
    <xf numFmtId="0" fontId="1" fillId="46" borderId="0" xfId="0" applyFont="1" applyFill="1" applyAlignment="1">
      <alignment/>
    </xf>
    <xf numFmtId="0" fontId="1" fillId="47" borderId="0" xfId="0" applyFont="1" applyFill="1" applyAlignment="1">
      <alignment/>
    </xf>
    <xf numFmtId="4" fontId="1" fillId="47" borderId="10" xfId="0" applyNumberFormat="1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/>
    </xf>
    <xf numFmtId="175" fontId="1" fillId="47" borderId="10" xfId="0" applyNumberFormat="1" applyFont="1" applyFill="1" applyBorder="1" applyAlignment="1">
      <alignment horizontal="center" vertical="center" wrapText="1"/>
    </xf>
    <xf numFmtId="175" fontId="13" fillId="46" borderId="15" xfId="60" applyNumberFormat="1" applyFont="1" applyFill="1" applyBorder="1" applyAlignment="1">
      <alignment horizontal="center" vertical="center" wrapText="1"/>
    </xf>
    <xf numFmtId="175" fontId="1" fillId="46" borderId="10" xfId="60" applyNumberFormat="1" applyFont="1" applyFill="1" applyBorder="1" applyAlignment="1">
      <alignment horizontal="center" vertical="center"/>
    </xf>
    <xf numFmtId="175" fontId="1" fillId="46" borderId="10" xfId="0" applyNumberFormat="1" applyFont="1" applyFill="1" applyBorder="1" applyAlignment="1">
      <alignment horizontal="center" vertical="center"/>
    </xf>
    <xf numFmtId="0" fontId="3" fillId="47" borderId="11" xfId="0" applyFont="1" applyFill="1" applyBorder="1" applyAlignment="1">
      <alignment horizontal="left" vertical="center" wrapText="1"/>
    </xf>
    <xf numFmtId="0" fontId="3" fillId="47" borderId="10" xfId="0" applyFont="1" applyFill="1" applyBorder="1" applyAlignment="1">
      <alignment horizontal="center" vertical="center" wrapText="1"/>
    </xf>
    <xf numFmtId="175" fontId="1" fillId="47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 wrapText="1"/>
    </xf>
    <xf numFmtId="175" fontId="1" fillId="39" borderId="10" xfId="0" applyNumberFormat="1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left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/>
    </xf>
    <xf numFmtId="175" fontId="1" fillId="34" borderId="10" xfId="0" applyNumberFormat="1" applyFont="1" applyFill="1" applyBorder="1" applyAlignment="1">
      <alignment horizontal="center" vertical="center"/>
    </xf>
    <xf numFmtId="175" fontId="1" fillId="33" borderId="10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175" fontId="1" fillId="4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75" fontId="1" fillId="47" borderId="10" xfId="0" applyNumberFormat="1" applyFont="1" applyFill="1" applyBorder="1" applyAlignment="1">
      <alignment horizontal="center" vertical="center"/>
    </xf>
    <xf numFmtId="169" fontId="1" fillId="0" borderId="13" xfId="0" applyNumberFormat="1" applyFont="1" applyBorder="1" applyAlignment="1">
      <alignment horizontal="center" vertical="center"/>
    </xf>
    <xf numFmtId="169" fontId="1" fillId="0" borderId="13" xfId="0" applyNumberFormat="1" applyFont="1" applyFill="1" applyBorder="1" applyAlignment="1">
      <alignment horizontal="center" vertical="center"/>
    </xf>
    <xf numFmtId="169" fontId="1" fillId="33" borderId="13" xfId="0" applyNumberFormat="1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/>
    </xf>
    <xf numFmtId="0" fontId="3" fillId="48" borderId="11" xfId="0" applyFont="1" applyFill="1" applyBorder="1" applyAlignment="1">
      <alignment horizontal="left" vertical="center" wrapText="1"/>
    </xf>
    <xf numFmtId="0" fontId="3" fillId="48" borderId="12" xfId="0" applyFont="1" applyFill="1" applyBorder="1" applyAlignment="1">
      <alignment horizontal="left" vertical="center" wrapText="1"/>
    </xf>
    <xf numFmtId="175" fontId="1" fillId="48" borderId="10" xfId="0" applyNumberFormat="1" applyFont="1" applyFill="1" applyBorder="1" applyAlignment="1">
      <alignment horizontal="center" vertical="center" wrapText="1"/>
    </xf>
    <xf numFmtId="0" fontId="1" fillId="48" borderId="10" xfId="0" applyNumberFormat="1" applyFont="1" applyFill="1" applyBorder="1" applyAlignment="1">
      <alignment horizontal="center" vertical="center" wrapText="1"/>
    </xf>
    <xf numFmtId="0" fontId="1" fillId="48" borderId="0" xfId="0" applyFont="1" applyFill="1" applyAlignment="1">
      <alignment/>
    </xf>
    <xf numFmtId="0" fontId="1" fillId="0" borderId="0" xfId="0" applyFont="1" applyFill="1" applyAlignment="1">
      <alignment wrapText="1"/>
    </xf>
    <xf numFmtId="177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1" fillId="0" borderId="0" xfId="0" applyNumberFormat="1" applyFont="1" applyAlignment="1">
      <alignment wrapText="1"/>
    </xf>
    <xf numFmtId="175" fontId="1" fillId="0" borderId="0" xfId="0" applyNumberFormat="1" applyFont="1" applyBorder="1" applyAlignment="1">
      <alignment/>
    </xf>
    <xf numFmtId="0" fontId="1" fillId="39" borderId="0" xfId="0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5" fontId="1" fillId="39" borderId="0" xfId="0" applyNumberFormat="1" applyFont="1" applyFill="1" applyAlignment="1">
      <alignment/>
    </xf>
    <xf numFmtId="175" fontId="1" fillId="39" borderId="0" xfId="0" applyNumberFormat="1" applyFont="1" applyFill="1" applyBorder="1" applyAlignment="1">
      <alignment/>
    </xf>
    <xf numFmtId="175" fontId="3" fillId="0" borderId="10" xfId="0" applyNumberFormat="1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/>
    </xf>
    <xf numFmtId="175" fontId="1" fillId="0" borderId="13" xfId="0" applyNumberFormat="1" applyFont="1" applyFill="1" applyBorder="1" applyAlignment="1">
      <alignment horizontal="center" vertical="center"/>
    </xf>
    <xf numFmtId="175" fontId="1" fillId="33" borderId="13" xfId="0" applyNumberFormat="1" applyFont="1" applyFill="1" applyBorder="1" applyAlignment="1">
      <alignment horizontal="center" vertical="center"/>
    </xf>
    <xf numFmtId="175" fontId="1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175" fontId="13" fillId="0" borderId="15" xfId="60" applyNumberFormat="1" applyFont="1" applyFill="1" applyBorder="1" applyAlignment="1">
      <alignment horizontal="center" vertical="center" wrapText="1"/>
    </xf>
    <xf numFmtId="175" fontId="1" fillId="0" borderId="10" xfId="6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 vertical="center"/>
    </xf>
    <xf numFmtId="0" fontId="3" fillId="45" borderId="11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left" vertical="center" wrapText="1"/>
    </xf>
    <xf numFmtId="0" fontId="3" fillId="45" borderId="10" xfId="0" applyFont="1" applyFill="1" applyBorder="1" applyAlignment="1">
      <alignment horizontal="center" vertical="center" wrapText="1"/>
    </xf>
    <xf numFmtId="175" fontId="3" fillId="45" borderId="10" xfId="0" applyNumberFormat="1" applyFont="1" applyFill="1" applyBorder="1" applyAlignment="1">
      <alignment horizontal="center" vertical="center" wrapText="1"/>
    </xf>
    <xf numFmtId="0" fontId="1" fillId="45" borderId="10" xfId="0" applyFont="1" applyFill="1" applyBorder="1" applyAlignment="1">
      <alignment horizontal="center" vertical="center" wrapText="1"/>
    </xf>
    <xf numFmtId="0" fontId="1" fillId="45" borderId="0" xfId="0" applyFont="1" applyFill="1" applyAlignment="1">
      <alignment/>
    </xf>
    <xf numFmtId="1" fontId="3" fillId="45" borderId="10" xfId="0" applyNumberFormat="1" applyFont="1" applyFill="1" applyBorder="1" applyAlignment="1">
      <alignment horizontal="center" vertical="center" wrapText="1"/>
    </xf>
    <xf numFmtId="1" fontId="3" fillId="45" borderId="13" xfId="0" applyNumberFormat="1" applyFont="1" applyFill="1" applyBorder="1" applyAlignment="1">
      <alignment horizontal="center" vertical="center"/>
    </xf>
    <xf numFmtId="1" fontId="3" fillId="45" borderId="10" xfId="0" applyNumberFormat="1" applyFont="1" applyFill="1" applyBorder="1" applyAlignment="1">
      <alignment horizontal="center" vertical="center"/>
    </xf>
    <xf numFmtId="175" fontId="3" fillId="45" borderId="13" xfId="0" applyNumberFormat="1" applyFont="1" applyFill="1" applyBorder="1" applyAlignment="1">
      <alignment horizontal="center" vertical="center"/>
    </xf>
    <xf numFmtId="169" fontId="1" fillId="45" borderId="10" xfId="0" applyNumberFormat="1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75" fontId="1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0" borderId="17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5"/>
  <sheetViews>
    <sheetView view="pageBreakPreview" zoomScale="75" zoomScaleSheetLayoutView="75" zoomScalePageLayoutView="0" workbookViewId="0" topLeftCell="A10">
      <pane ySplit="2" topLeftCell="A12" activePane="bottomLeft" state="frozen"/>
      <selection pane="topLeft" activeCell="A10" sqref="A10"/>
      <selection pane="bottomLeft" activeCell="H9" sqref="H9:H10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3" customWidth="1"/>
    <col min="9" max="9" width="36.25390625" style="3" customWidth="1"/>
    <col min="10" max="10" width="9.375" style="3" bestFit="1" customWidth="1"/>
    <col min="11" max="11" width="14.875" style="3" customWidth="1"/>
    <col min="12" max="12" width="11.3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384" width="9.125" style="3" customWidth="1"/>
  </cols>
  <sheetData>
    <row r="1" spans="13:15" ht="169.5" customHeight="1">
      <c r="M1" s="268" t="s">
        <v>167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5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2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78" t="s">
        <v>16</v>
      </c>
      <c r="I9" s="294"/>
      <c r="J9" s="296"/>
      <c r="K9" s="266"/>
      <c r="L9" s="292"/>
      <c r="M9" s="267"/>
      <c r="N9" s="266"/>
      <c r="O9" s="267"/>
      <c r="P9" s="2"/>
    </row>
    <row r="10" spans="1:16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79"/>
      <c r="I10" s="295"/>
      <c r="J10" s="285"/>
      <c r="K10" s="6">
        <v>2014</v>
      </c>
      <c r="L10" s="6">
        <v>2015</v>
      </c>
      <c r="M10" s="6">
        <v>2016</v>
      </c>
      <c r="N10" s="1" t="s">
        <v>21</v>
      </c>
      <c r="O10" s="39" t="s">
        <v>22</v>
      </c>
      <c r="P10" s="2"/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8"/>
    </row>
    <row r="12" spans="1:16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 t="s">
        <v>24</v>
      </c>
      <c r="J12" s="10" t="s">
        <v>28</v>
      </c>
      <c r="K12" s="46">
        <f>K13+K17</f>
        <v>376127.70999999996</v>
      </c>
      <c r="L12" s="46">
        <v>611064.3</v>
      </c>
      <c r="M12" s="46">
        <v>574509.7</v>
      </c>
      <c r="N12" s="46">
        <f>SUM(K12:M12)</f>
        <v>1561701.71</v>
      </c>
      <c r="O12" s="6">
        <v>2016</v>
      </c>
      <c r="P12" s="2"/>
    </row>
    <row r="13" spans="1:16" ht="30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 t="s">
        <v>66</v>
      </c>
      <c r="J13" s="10" t="s">
        <v>28</v>
      </c>
      <c r="K13" s="45">
        <f>K19+K28+K66</f>
        <v>199948.74</v>
      </c>
      <c r="L13" s="45">
        <f>L19+L28+L66</f>
        <v>453226.83</v>
      </c>
      <c r="M13" s="45">
        <f>M19+M28+M66</f>
        <v>300892.99000000005</v>
      </c>
      <c r="N13" s="45">
        <f>SUM(K13:M13)</f>
        <v>954068.56</v>
      </c>
      <c r="O13" s="6">
        <v>2016</v>
      </c>
      <c r="P13" s="2"/>
    </row>
    <row r="14" spans="1:16" ht="15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1</v>
      </c>
      <c r="I14" s="10" t="s">
        <v>67</v>
      </c>
      <c r="J14" s="10" t="s">
        <v>25</v>
      </c>
      <c r="K14" s="6">
        <v>34166.98</v>
      </c>
      <c r="L14" s="6">
        <v>29053.16</v>
      </c>
      <c r="M14" s="6">
        <v>42915.96</v>
      </c>
      <c r="N14" s="6">
        <f>SUM(K14:M14)</f>
        <v>106136.1</v>
      </c>
      <c r="O14" s="6">
        <v>2016</v>
      </c>
      <c r="P14" s="2"/>
    </row>
    <row r="15" spans="1:16" ht="15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2</v>
      </c>
      <c r="I15" s="10" t="s">
        <v>68</v>
      </c>
      <c r="J15" s="10" t="s">
        <v>61</v>
      </c>
      <c r="K15" s="6">
        <v>25.8</v>
      </c>
      <c r="L15" s="6">
        <v>26.15</v>
      </c>
      <c r="M15" s="6">
        <v>26.57</v>
      </c>
      <c r="N15" s="6">
        <f>M15</f>
        <v>26.57</v>
      </c>
      <c r="O15" s="6">
        <v>2016</v>
      </c>
      <c r="P15" s="2"/>
    </row>
    <row r="16" spans="1:15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9">
        <v>3</v>
      </c>
      <c r="I16" s="38" t="s">
        <v>69</v>
      </c>
      <c r="J16" s="10" t="s">
        <v>62</v>
      </c>
      <c r="K16" s="6">
        <v>1.45</v>
      </c>
      <c r="L16" s="6">
        <v>1.44</v>
      </c>
      <c r="M16" s="6">
        <v>1.43</v>
      </c>
      <c r="N16" s="6">
        <f>M16</f>
        <v>1.43</v>
      </c>
      <c r="O16" s="6">
        <v>2016</v>
      </c>
    </row>
    <row r="17" spans="1:16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10" t="s">
        <v>168</v>
      </c>
      <c r="J17" s="10" t="s">
        <v>28</v>
      </c>
      <c r="K17" s="45">
        <f>K112+K121</f>
        <v>176178.97</v>
      </c>
      <c r="L17" s="45">
        <f>L112+L121</f>
        <v>214737.52</v>
      </c>
      <c r="M17" s="45">
        <f>M112+M121</f>
        <v>273616.7</v>
      </c>
      <c r="N17" s="45">
        <f>SUM(K17:M17)</f>
        <v>664533.19</v>
      </c>
      <c r="O17" s="6">
        <v>2016</v>
      </c>
      <c r="P17" s="2"/>
    </row>
    <row r="18" spans="1:15" s="243" customFormat="1" ht="60">
      <c r="A18" s="158" t="s">
        <v>160</v>
      </c>
      <c r="B18" s="158" t="s">
        <v>41</v>
      </c>
      <c r="C18" s="158">
        <v>0</v>
      </c>
      <c r="D18" s="158">
        <v>2</v>
      </c>
      <c r="E18" s="158">
        <v>0</v>
      </c>
      <c r="F18" s="158">
        <v>0</v>
      </c>
      <c r="G18" s="158">
        <v>0</v>
      </c>
      <c r="H18" s="158">
        <v>4</v>
      </c>
      <c r="I18" s="239" t="s">
        <v>70</v>
      </c>
      <c r="J18" s="238" t="s">
        <v>26</v>
      </c>
      <c r="K18" s="244">
        <v>136</v>
      </c>
      <c r="L18" s="244">
        <v>100</v>
      </c>
      <c r="M18" s="244">
        <v>100</v>
      </c>
      <c r="N18" s="245">
        <f>SUM(K18:M18)</f>
        <v>336</v>
      </c>
      <c r="O18" s="246">
        <v>2016</v>
      </c>
    </row>
    <row r="19" spans="1:15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11" t="s">
        <v>146</v>
      </c>
      <c r="J19" s="14" t="s">
        <v>27</v>
      </c>
      <c r="K19" s="47">
        <f>K22+K24+K26</f>
        <v>112840.38</v>
      </c>
      <c r="L19" s="47">
        <f>L22+L24+L26</f>
        <v>149210.33000000002</v>
      </c>
      <c r="M19" s="47">
        <f>M22+M24+M26</f>
        <v>209749.91</v>
      </c>
      <c r="N19" s="48">
        <f aca="true" t="shared" si="0" ref="N19:N28">SUM(K19:M19)</f>
        <v>471800.62</v>
      </c>
      <c r="O19" s="6">
        <v>2016</v>
      </c>
    </row>
    <row r="20" spans="1:15" ht="30">
      <c r="A20" s="9" t="s">
        <v>160</v>
      </c>
      <c r="B20" s="9" t="s">
        <v>41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12" t="s">
        <v>71</v>
      </c>
      <c r="J20" s="10" t="s">
        <v>28</v>
      </c>
      <c r="K20" s="49">
        <f>K22+K24+K26</f>
        <v>112840.38</v>
      </c>
      <c r="L20" s="49">
        <f>L22+L24+L26</f>
        <v>149210.33000000002</v>
      </c>
      <c r="M20" s="49">
        <f>M22+M24+M26</f>
        <v>209749.91</v>
      </c>
      <c r="N20" s="50">
        <f>SUM(K20:M20)</f>
        <v>471800.62</v>
      </c>
      <c r="O20" s="6">
        <v>2016</v>
      </c>
    </row>
    <row r="21" spans="1:15" ht="28.5" customHeight="1">
      <c r="A21" s="9" t="s">
        <v>160</v>
      </c>
      <c r="B21" s="9" t="s">
        <v>41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1</v>
      </c>
      <c r="I21" s="21" t="s">
        <v>72</v>
      </c>
      <c r="J21" s="13" t="s">
        <v>25</v>
      </c>
      <c r="K21" s="28">
        <v>3135.85</v>
      </c>
      <c r="L21" s="28">
        <v>3200</v>
      </c>
      <c r="M21" s="28">
        <v>6072.96</v>
      </c>
      <c r="N21" s="34">
        <f>SUM(K21:M21)</f>
        <v>12408.810000000001</v>
      </c>
      <c r="O21" s="6">
        <v>2016</v>
      </c>
    </row>
    <row r="22" spans="1:15" ht="30">
      <c r="A22" s="9" t="s">
        <v>160</v>
      </c>
      <c r="B22" s="9" t="s">
        <v>41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65" t="s">
        <v>73</v>
      </c>
      <c r="J22" s="10" t="s">
        <v>28</v>
      </c>
      <c r="K22" s="51">
        <v>4600</v>
      </c>
      <c r="L22" s="51">
        <v>7500</v>
      </c>
      <c r="M22" s="51">
        <v>0</v>
      </c>
      <c r="N22" s="52">
        <f t="shared" si="0"/>
        <v>12100</v>
      </c>
      <c r="O22" s="6">
        <v>2016</v>
      </c>
    </row>
    <row r="23" spans="1:15" ht="36.75" customHeight="1">
      <c r="A23" s="9" t="s">
        <v>160</v>
      </c>
      <c r="B23" s="9" t="s">
        <v>41</v>
      </c>
      <c r="C23" s="9">
        <v>1</v>
      </c>
      <c r="D23" s="9">
        <v>1</v>
      </c>
      <c r="E23" s="9">
        <v>1</v>
      </c>
      <c r="F23" s="9">
        <v>0</v>
      </c>
      <c r="G23" s="9">
        <v>1</v>
      </c>
      <c r="H23" s="9">
        <v>1</v>
      </c>
      <c r="I23" s="18" t="s">
        <v>74</v>
      </c>
      <c r="J23" s="10" t="s">
        <v>29</v>
      </c>
      <c r="K23" s="6">
        <v>2</v>
      </c>
      <c r="L23" s="6">
        <v>2</v>
      </c>
      <c r="M23" s="6">
        <v>0</v>
      </c>
      <c r="N23" s="23">
        <f t="shared" si="0"/>
        <v>4</v>
      </c>
      <c r="O23" s="6">
        <v>2016</v>
      </c>
    </row>
    <row r="24" spans="1:15" ht="43.5" customHeight="1">
      <c r="A24" s="9" t="s">
        <v>160</v>
      </c>
      <c r="B24" s="9" t="s">
        <v>41</v>
      </c>
      <c r="C24" s="9">
        <v>1</v>
      </c>
      <c r="D24" s="9">
        <v>1</v>
      </c>
      <c r="E24" s="9">
        <v>1</v>
      </c>
      <c r="F24" s="9">
        <v>0</v>
      </c>
      <c r="G24" s="9">
        <v>2</v>
      </c>
      <c r="H24" s="9">
        <v>0</v>
      </c>
      <c r="I24" s="19" t="s">
        <v>75</v>
      </c>
      <c r="J24" s="10" t="s">
        <v>28</v>
      </c>
      <c r="K24" s="53">
        <v>98240.38</v>
      </c>
      <c r="L24" s="54">
        <v>121710.33</v>
      </c>
      <c r="M24" s="54">
        <v>199749.91</v>
      </c>
      <c r="N24" s="55">
        <f t="shared" si="0"/>
        <v>419700.62</v>
      </c>
      <c r="O24" s="6">
        <v>2016</v>
      </c>
    </row>
    <row r="25" spans="1:15" ht="42.75" customHeight="1">
      <c r="A25" s="9" t="s">
        <v>160</v>
      </c>
      <c r="B25" s="9" t="s">
        <v>41</v>
      </c>
      <c r="C25" s="9">
        <v>1</v>
      </c>
      <c r="D25" s="9">
        <v>1</v>
      </c>
      <c r="E25" s="9">
        <v>1</v>
      </c>
      <c r="F25" s="9">
        <v>0</v>
      </c>
      <c r="G25" s="9">
        <v>2</v>
      </c>
      <c r="H25" s="9">
        <v>1</v>
      </c>
      <c r="I25" s="18" t="s">
        <v>76</v>
      </c>
      <c r="J25" s="13" t="s">
        <v>25</v>
      </c>
      <c r="K25" s="35">
        <v>3135.85</v>
      </c>
      <c r="L25" s="35">
        <v>3200</v>
      </c>
      <c r="M25" s="35">
        <v>6072.96</v>
      </c>
      <c r="N25" s="36">
        <f t="shared" si="0"/>
        <v>12408.810000000001</v>
      </c>
      <c r="O25" s="6">
        <v>2016</v>
      </c>
    </row>
    <row r="26" spans="1:15" ht="45">
      <c r="A26" s="9" t="s">
        <v>160</v>
      </c>
      <c r="B26" s="9" t="s">
        <v>41</v>
      </c>
      <c r="C26" s="9">
        <v>1</v>
      </c>
      <c r="D26" s="9">
        <v>1</v>
      </c>
      <c r="E26" s="9">
        <v>1</v>
      </c>
      <c r="F26" s="9">
        <v>0</v>
      </c>
      <c r="G26" s="9">
        <v>3</v>
      </c>
      <c r="H26" s="9">
        <v>0</v>
      </c>
      <c r="I26" s="19" t="s">
        <v>77</v>
      </c>
      <c r="J26" s="10" t="s">
        <v>28</v>
      </c>
      <c r="K26" s="51">
        <v>10000</v>
      </c>
      <c r="L26" s="51">
        <v>20000</v>
      </c>
      <c r="M26" s="51">
        <v>10000</v>
      </c>
      <c r="N26" s="45">
        <f t="shared" si="0"/>
        <v>40000</v>
      </c>
      <c r="O26" s="6">
        <v>2016</v>
      </c>
    </row>
    <row r="27" spans="1:15" ht="48" customHeight="1">
      <c r="A27" s="9" t="s">
        <v>160</v>
      </c>
      <c r="B27" s="9" t="s">
        <v>41</v>
      </c>
      <c r="C27" s="9">
        <v>1</v>
      </c>
      <c r="D27" s="9">
        <v>1</v>
      </c>
      <c r="E27" s="9">
        <v>1</v>
      </c>
      <c r="F27" s="9">
        <v>0</v>
      </c>
      <c r="G27" s="9">
        <v>3</v>
      </c>
      <c r="H27" s="9">
        <v>1</v>
      </c>
      <c r="I27" s="18" t="s">
        <v>78</v>
      </c>
      <c r="J27" s="10" t="s">
        <v>29</v>
      </c>
      <c r="K27" s="6">
        <v>6</v>
      </c>
      <c r="L27" s="6">
        <v>3</v>
      </c>
      <c r="M27" s="6">
        <v>6</v>
      </c>
      <c r="N27" s="6">
        <f t="shared" si="0"/>
        <v>15</v>
      </c>
      <c r="O27" s="6">
        <v>2016</v>
      </c>
    </row>
    <row r="28" spans="1:15" ht="47.25">
      <c r="A28" s="9" t="s">
        <v>160</v>
      </c>
      <c r="B28" s="9" t="s">
        <v>41</v>
      </c>
      <c r="C28" s="9">
        <v>2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1" t="s">
        <v>79</v>
      </c>
      <c r="J28" s="11" t="s">
        <v>28</v>
      </c>
      <c r="K28" s="47">
        <f>K29+K55</f>
        <v>85001.62</v>
      </c>
      <c r="L28" s="47">
        <f>L29+L55</f>
        <v>252270.71</v>
      </c>
      <c r="M28" s="47">
        <f>M29+M55</f>
        <v>72825</v>
      </c>
      <c r="N28" s="46">
        <f t="shared" si="0"/>
        <v>410097.32999999996</v>
      </c>
      <c r="O28" s="6">
        <v>2016</v>
      </c>
    </row>
    <row r="29" spans="1:15" ht="30">
      <c r="A29" s="9" t="s">
        <v>160</v>
      </c>
      <c r="B29" s="9" t="s">
        <v>41</v>
      </c>
      <c r="C29" s="9">
        <v>2</v>
      </c>
      <c r="D29" s="9">
        <v>1</v>
      </c>
      <c r="E29" s="9">
        <v>1</v>
      </c>
      <c r="F29" s="9">
        <v>0</v>
      </c>
      <c r="G29" s="9">
        <v>0</v>
      </c>
      <c r="H29" s="9">
        <v>0</v>
      </c>
      <c r="I29" s="12" t="s">
        <v>80</v>
      </c>
      <c r="J29" s="10" t="s">
        <v>28</v>
      </c>
      <c r="K29" s="45">
        <f>K32+K34+K36+K38+K40+K42+K44+K47+K51+K53</f>
        <v>70701.62</v>
      </c>
      <c r="L29" s="45">
        <f>L32+L34+L36+L38+L40+L42+L44+L47+L51+L53</f>
        <v>252270.71</v>
      </c>
      <c r="M29" s="45">
        <f>M32+M34+M36+M38+M40+M42+M44+M47+M51+M53</f>
        <v>60225</v>
      </c>
      <c r="N29" s="45">
        <f>SUM(K29:M29)</f>
        <v>383197.32999999996</v>
      </c>
      <c r="O29" s="6">
        <v>2015</v>
      </c>
    </row>
    <row r="30" spans="1:15" ht="30">
      <c r="A30" s="9" t="s">
        <v>160</v>
      </c>
      <c r="B30" s="9" t="s">
        <v>41</v>
      </c>
      <c r="C30" s="9">
        <v>2</v>
      </c>
      <c r="D30" s="9">
        <v>1</v>
      </c>
      <c r="E30" s="9">
        <v>1</v>
      </c>
      <c r="F30" s="9">
        <v>0</v>
      </c>
      <c r="G30" s="9">
        <v>0</v>
      </c>
      <c r="H30" s="9">
        <v>1</v>
      </c>
      <c r="I30" s="12" t="s">
        <v>81</v>
      </c>
      <c r="J30" s="10" t="s">
        <v>57</v>
      </c>
      <c r="K30" s="6">
        <v>7.2</v>
      </c>
      <c r="L30" s="37">
        <v>8.2</v>
      </c>
      <c r="M30" s="6">
        <v>8.2</v>
      </c>
      <c r="N30" s="6">
        <f>M30</f>
        <v>8.2</v>
      </c>
      <c r="O30" s="6">
        <v>2015</v>
      </c>
    </row>
    <row r="31" spans="1:15" ht="64.5" customHeight="1">
      <c r="A31" s="9" t="s">
        <v>160</v>
      </c>
      <c r="B31" s="9" t="s">
        <v>41</v>
      </c>
      <c r="C31" s="9">
        <v>2</v>
      </c>
      <c r="D31" s="9">
        <v>1</v>
      </c>
      <c r="E31" s="9">
        <v>1</v>
      </c>
      <c r="F31" s="9">
        <v>0</v>
      </c>
      <c r="G31" s="9">
        <v>0</v>
      </c>
      <c r="H31" s="9">
        <v>2</v>
      </c>
      <c r="I31" s="12" t="s">
        <v>147</v>
      </c>
      <c r="J31" s="10" t="s">
        <v>58</v>
      </c>
      <c r="K31" s="6">
        <v>0.524</v>
      </c>
      <c r="L31" s="6">
        <v>0.525</v>
      </c>
      <c r="M31" s="6">
        <v>0.526</v>
      </c>
      <c r="N31" s="6">
        <f>M31</f>
        <v>0.526</v>
      </c>
      <c r="O31" s="6">
        <v>2016</v>
      </c>
    </row>
    <row r="32" spans="1:15" ht="45">
      <c r="A32" s="9" t="s">
        <v>160</v>
      </c>
      <c r="B32" s="9" t="s">
        <v>41</v>
      </c>
      <c r="C32" s="9">
        <v>2</v>
      </c>
      <c r="D32" s="9">
        <v>1</v>
      </c>
      <c r="E32" s="9">
        <v>1</v>
      </c>
      <c r="F32" s="9">
        <v>0</v>
      </c>
      <c r="G32" s="9">
        <v>1</v>
      </c>
      <c r="H32" s="9">
        <v>0</v>
      </c>
      <c r="I32" s="19" t="s">
        <v>82</v>
      </c>
      <c r="J32" s="10" t="s">
        <v>28</v>
      </c>
      <c r="K32" s="51">
        <v>0</v>
      </c>
      <c r="L32" s="51">
        <v>96132.69</v>
      </c>
      <c r="M32" s="51">
        <v>0</v>
      </c>
      <c r="N32" s="45">
        <f>SUM(K32:M32)</f>
        <v>96132.69</v>
      </c>
      <c r="O32" s="6">
        <v>2015</v>
      </c>
    </row>
    <row r="33" spans="1:15" ht="15">
      <c r="A33" s="9" t="s">
        <v>160</v>
      </c>
      <c r="B33" s="9" t="s">
        <v>41</v>
      </c>
      <c r="C33" s="9">
        <v>2</v>
      </c>
      <c r="D33" s="9">
        <v>1</v>
      </c>
      <c r="E33" s="9">
        <v>1</v>
      </c>
      <c r="F33" s="9">
        <v>0</v>
      </c>
      <c r="G33" s="9">
        <v>1</v>
      </c>
      <c r="H33" s="9">
        <v>1</v>
      </c>
      <c r="I33" s="18" t="s">
        <v>83</v>
      </c>
      <c r="J33" s="10" t="s">
        <v>30</v>
      </c>
      <c r="K33" s="6">
        <v>0</v>
      </c>
      <c r="L33" s="6">
        <v>11843</v>
      </c>
      <c r="M33" s="6">
        <v>0</v>
      </c>
      <c r="N33" s="6">
        <f>L33</f>
        <v>11843</v>
      </c>
      <c r="O33" s="6">
        <v>2015</v>
      </c>
    </row>
    <row r="34" spans="1:15" ht="15">
      <c r="A34" s="9" t="s">
        <v>160</v>
      </c>
      <c r="B34" s="9" t="s">
        <v>41</v>
      </c>
      <c r="C34" s="9">
        <v>2</v>
      </c>
      <c r="D34" s="9">
        <v>1</v>
      </c>
      <c r="E34" s="9">
        <v>2</v>
      </c>
      <c r="F34" s="9">
        <v>0</v>
      </c>
      <c r="G34" s="9">
        <v>2</v>
      </c>
      <c r="H34" s="9">
        <v>0</v>
      </c>
      <c r="I34" s="19" t="s">
        <v>84</v>
      </c>
      <c r="J34" s="10" t="s">
        <v>28</v>
      </c>
      <c r="K34" s="51">
        <v>31081.04</v>
      </c>
      <c r="L34" s="51">
        <v>48125</v>
      </c>
      <c r="M34" s="51">
        <v>40125</v>
      </c>
      <c r="N34" s="45">
        <f aca="true" t="shared" si="1" ref="N34:N39">SUM(K34:M34)</f>
        <v>119331.04000000001</v>
      </c>
      <c r="O34" s="6">
        <v>2016</v>
      </c>
    </row>
    <row r="35" spans="1:15" ht="15">
      <c r="A35" s="9" t="s">
        <v>160</v>
      </c>
      <c r="B35" s="9" t="s">
        <v>41</v>
      </c>
      <c r="C35" s="9">
        <v>2</v>
      </c>
      <c r="D35" s="9">
        <v>1</v>
      </c>
      <c r="E35" s="9">
        <v>2</v>
      </c>
      <c r="F35" s="9">
        <v>0</v>
      </c>
      <c r="G35" s="9">
        <v>2</v>
      </c>
      <c r="H35" s="9">
        <v>1</v>
      </c>
      <c r="I35" s="18" t="s">
        <v>83</v>
      </c>
      <c r="J35" s="10" t="s">
        <v>30</v>
      </c>
      <c r="K35" s="6">
        <v>72.4</v>
      </c>
      <c r="L35" s="6">
        <v>112.1</v>
      </c>
      <c r="M35" s="6">
        <v>93.5</v>
      </c>
      <c r="N35" s="6">
        <f t="shared" si="1"/>
        <v>278</v>
      </c>
      <c r="O35" s="6">
        <v>2016</v>
      </c>
    </row>
    <row r="36" spans="1:15" ht="45">
      <c r="A36" s="9" t="s">
        <v>160</v>
      </c>
      <c r="B36" s="9" t="s">
        <v>41</v>
      </c>
      <c r="C36" s="9">
        <v>2</v>
      </c>
      <c r="D36" s="9">
        <v>1</v>
      </c>
      <c r="E36" s="9">
        <v>2</v>
      </c>
      <c r="F36" s="9">
        <v>0</v>
      </c>
      <c r="G36" s="9">
        <v>3</v>
      </c>
      <c r="H36" s="9">
        <v>0</v>
      </c>
      <c r="I36" s="19" t="s">
        <v>85</v>
      </c>
      <c r="J36" s="10" t="s">
        <v>28</v>
      </c>
      <c r="K36" s="51">
        <v>0</v>
      </c>
      <c r="L36" s="51">
        <v>0</v>
      </c>
      <c r="M36" s="51">
        <v>100</v>
      </c>
      <c r="N36" s="45">
        <f t="shared" si="1"/>
        <v>100</v>
      </c>
      <c r="O36" s="6">
        <v>2016</v>
      </c>
    </row>
    <row r="37" spans="1:15" ht="48" customHeight="1">
      <c r="A37" s="9" t="s">
        <v>160</v>
      </c>
      <c r="B37" s="9" t="s">
        <v>41</v>
      </c>
      <c r="C37" s="9">
        <v>2</v>
      </c>
      <c r="D37" s="9">
        <v>1</v>
      </c>
      <c r="E37" s="9">
        <v>2</v>
      </c>
      <c r="F37" s="9">
        <v>0</v>
      </c>
      <c r="G37" s="9">
        <v>3</v>
      </c>
      <c r="H37" s="9">
        <v>1</v>
      </c>
      <c r="I37" s="18" t="s">
        <v>86</v>
      </c>
      <c r="J37" s="10" t="s">
        <v>29</v>
      </c>
      <c r="K37" s="6">
        <v>0</v>
      </c>
      <c r="L37" s="6">
        <v>0</v>
      </c>
      <c r="M37" s="6">
        <v>1</v>
      </c>
      <c r="N37" s="6">
        <f t="shared" si="1"/>
        <v>1</v>
      </c>
      <c r="O37" s="6">
        <v>2016</v>
      </c>
    </row>
    <row r="38" spans="1:15" ht="15">
      <c r="A38" s="9" t="s">
        <v>160</v>
      </c>
      <c r="B38" s="9" t="s">
        <v>41</v>
      </c>
      <c r="C38" s="9">
        <v>2</v>
      </c>
      <c r="D38" s="9">
        <v>1</v>
      </c>
      <c r="E38" s="9">
        <v>2</v>
      </c>
      <c r="F38" s="9">
        <v>0</v>
      </c>
      <c r="G38" s="9">
        <v>4</v>
      </c>
      <c r="H38" s="9">
        <v>0</v>
      </c>
      <c r="I38" s="19" t="s">
        <v>87</v>
      </c>
      <c r="J38" s="10" t="s">
        <v>28</v>
      </c>
      <c r="K38" s="51">
        <v>10000</v>
      </c>
      <c r="L38" s="51">
        <v>11113.02</v>
      </c>
      <c r="M38" s="51">
        <v>10000</v>
      </c>
      <c r="N38" s="45">
        <f t="shared" si="1"/>
        <v>31113.02</v>
      </c>
      <c r="O38" s="6">
        <v>2016</v>
      </c>
    </row>
    <row r="39" spans="1:15" ht="15">
      <c r="A39" s="9" t="s">
        <v>160</v>
      </c>
      <c r="B39" s="9" t="s">
        <v>41</v>
      </c>
      <c r="C39" s="9">
        <v>2</v>
      </c>
      <c r="D39" s="9">
        <v>1</v>
      </c>
      <c r="E39" s="9">
        <v>2</v>
      </c>
      <c r="F39" s="9">
        <v>0</v>
      </c>
      <c r="G39" s="9">
        <v>4</v>
      </c>
      <c r="H39" s="9">
        <v>1</v>
      </c>
      <c r="I39" s="18" t="s">
        <v>88</v>
      </c>
      <c r="J39" s="10" t="s">
        <v>29</v>
      </c>
      <c r="K39" s="6">
        <v>12</v>
      </c>
      <c r="L39" s="6">
        <v>6</v>
      </c>
      <c r="M39" s="6">
        <v>12</v>
      </c>
      <c r="N39" s="6">
        <f t="shared" si="1"/>
        <v>30</v>
      </c>
      <c r="O39" s="6">
        <v>2016</v>
      </c>
    </row>
    <row r="40" spans="1:15" ht="45">
      <c r="A40" s="9" t="s">
        <v>160</v>
      </c>
      <c r="B40" s="9" t="s">
        <v>41</v>
      </c>
      <c r="C40" s="9">
        <v>2</v>
      </c>
      <c r="D40" s="9">
        <v>1</v>
      </c>
      <c r="E40" s="9">
        <v>2</v>
      </c>
      <c r="F40" s="9">
        <v>0</v>
      </c>
      <c r="G40" s="9">
        <v>5</v>
      </c>
      <c r="H40" s="9">
        <v>0</v>
      </c>
      <c r="I40" s="19" t="s">
        <v>89</v>
      </c>
      <c r="J40" s="10" t="s">
        <v>28</v>
      </c>
      <c r="K40" s="51">
        <v>9500</v>
      </c>
      <c r="L40" s="51">
        <v>0</v>
      </c>
      <c r="M40" s="51">
        <v>0</v>
      </c>
      <c r="N40" s="45">
        <f aca="true" t="shared" si="2" ref="N40:N45">SUM(K40:M40)</f>
        <v>9500</v>
      </c>
      <c r="O40" s="6">
        <v>2014</v>
      </c>
    </row>
    <row r="41" spans="1:15" ht="15">
      <c r="A41" s="9" t="s">
        <v>160</v>
      </c>
      <c r="B41" s="9" t="s">
        <v>41</v>
      </c>
      <c r="C41" s="9">
        <v>2</v>
      </c>
      <c r="D41" s="9">
        <v>1</v>
      </c>
      <c r="E41" s="9">
        <v>2</v>
      </c>
      <c r="F41" s="9">
        <v>0</v>
      </c>
      <c r="G41" s="9">
        <v>5</v>
      </c>
      <c r="H41" s="9">
        <v>1</v>
      </c>
      <c r="I41" s="18" t="s">
        <v>90</v>
      </c>
      <c r="J41" s="10" t="s">
        <v>32</v>
      </c>
      <c r="K41" s="6">
        <v>1</v>
      </c>
      <c r="L41" s="6">
        <v>0</v>
      </c>
      <c r="M41" s="6">
        <v>0</v>
      </c>
      <c r="N41" s="6">
        <f t="shared" si="2"/>
        <v>1</v>
      </c>
      <c r="O41" s="6">
        <v>2014</v>
      </c>
    </row>
    <row r="42" spans="1:15" ht="45">
      <c r="A42" s="9" t="s">
        <v>160</v>
      </c>
      <c r="B42" s="9" t="s">
        <v>41</v>
      </c>
      <c r="C42" s="9">
        <v>2</v>
      </c>
      <c r="D42" s="9">
        <v>1</v>
      </c>
      <c r="E42" s="9">
        <v>2</v>
      </c>
      <c r="F42" s="9">
        <v>0</v>
      </c>
      <c r="G42" s="9">
        <v>6</v>
      </c>
      <c r="H42" s="9">
        <v>0</v>
      </c>
      <c r="I42" s="110" t="s">
        <v>91</v>
      </c>
      <c r="J42" s="10" t="s">
        <v>28</v>
      </c>
      <c r="K42" s="51">
        <v>1912.5</v>
      </c>
      <c r="L42" s="51">
        <v>0</v>
      </c>
      <c r="M42" s="51">
        <v>0</v>
      </c>
      <c r="N42" s="45">
        <f t="shared" si="2"/>
        <v>1912.5</v>
      </c>
      <c r="O42" s="6">
        <v>2014</v>
      </c>
    </row>
    <row r="43" spans="1:15" ht="15">
      <c r="A43" s="9" t="s">
        <v>160</v>
      </c>
      <c r="B43" s="9" t="s">
        <v>41</v>
      </c>
      <c r="C43" s="9">
        <v>2</v>
      </c>
      <c r="D43" s="9">
        <v>1</v>
      </c>
      <c r="E43" s="9">
        <v>2</v>
      </c>
      <c r="F43" s="9">
        <v>0</v>
      </c>
      <c r="G43" s="9">
        <v>6</v>
      </c>
      <c r="H43" s="9">
        <v>1</v>
      </c>
      <c r="I43" s="18" t="s">
        <v>90</v>
      </c>
      <c r="J43" s="10" t="s">
        <v>29</v>
      </c>
      <c r="K43" s="6">
        <v>1</v>
      </c>
      <c r="L43" s="6">
        <v>0</v>
      </c>
      <c r="M43" s="6">
        <v>0</v>
      </c>
      <c r="N43" s="6">
        <f t="shared" si="2"/>
        <v>1</v>
      </c>
      <c r="O43" s="6">
        <v>2014</v>
      </c>
    </row>
    <row r="44" spans="1:15" ht="90">
      <c r="A44" s="9" t="s">
        <v>160</v>
      </c>
      <c r="B44" s="9" t="s">
        <v>41</v>
      </c>
      <c r="C44" s="9">
        <v>2</v>
      </c>
      <c r="D44" s="9">
        <v>1</v>
      </c>
      <c r="E44" s="9">
        <v>2</v>
      </c>
      <c r="F44" s="9">
        <v>0</v>
      </c>
      <c r="G44" s="9">
        <v>7</v>
      </c>
      <c r="H44" s="9">
        <v>0</v>
      </c>
      <c r="I44" s="19" t="s">
        <v>92</v>
      </c>
      <c r="J44" s="10" t="s">
        <v>28</v>
      </c>
      <c r="K44" s="51">
        <v>0</v>
      </c>
      <c r="L44" s="51">
        <v>40000</v>
      </c>
      <c r="M44" s="51">
        <v>10000</v>
      </c>
      <c r="N44" s="45">
        <f t="shared" si="2"/>
        <v>50000</v>
      </c>
      <c r="O44" s="6">
        <v>2016</v>
      </c>
    </row>
    <row r="45" spans="1:15" ht="15">
      <c r="A45" s="9" t="s">
        <v>160</v>
      </c>
      <c r="B45" s="9" t="s">
        <v>41</v>
      </c>
      <c r="C45" s="9">
        <v>2</v>
      </c>
      <c r="D45" s="9">
        <v>1</v>
      </c>
      <c r="E45" s="9">
        <v>2</v>
      </c>
      <c r="F45" s="9">
        <v>0</v>
      </c>
      <c r="G45" s="9">
        <v>7</v>
      </c>
      <c r="H45" s="9">
        <v>1</v>
      </c>
      <c r="I45" s="18" t="s">
        <v>93</v>
      </c>
      <c r="J45" s="19" t="s">
        <v>29</v>
      </c>
      <c r="K45" s="24">
        <v>0</v>
      </c>
      <c r="L45" s="24">
        <v>2</v>
      </c>
      <c r="M45" s="37">
        <v>0</v>
      </c>
      <c r="N45" s="24">
        <f t="shared" si="2"/>
        <v>2</v>
      </c>
      <c r="O45" s="37">
        <v>2015</v>
      </c>
    </row>
    <row r="46" spans="1:15" ht="30">
      <c r="A46" s="9" t="s">
        <v>160</v>
      </c>
      <c r="B46" s="9" t="s">
        <v>41</v>
      </c>
      <c r="C46" s="9">
        <v>2</v>
      </c>
      <c r="D46" s="9">
        <v>1</v>
      </c>
      <c r="E46" s="9">
        <v>2</v>
      </c>
      <c r="F46" s="9">
        <v>0</v>
      </c>
      <c r="G46" s="9">
        <v>7</v>
      </c>
      <c r="H46" s="9">
        <v>2</v>
      </c>
      <c r="I46" s="18" t="s">
        <v>94</v>
      </c>
      <c r="J46" s="75" t="s">
        <v>29</v>
      </c>
      <c r="K46" s="24">
        <v>0</v>
      </c>
      <c r="L46" s="24">
        <v>0</v>
      </c>
      <c r="M46" s="37">
        <v>2</v>
      </c>
      <c r="N46" s="24">
        <f>SUM(K46:M46)</f>
        <v>2</v>
      </c>
      <c r="O46" s="37">
        <v>2016</v>
      </c>
    </row>
    <row r="47" spans="1:15" ht="45">
      <c r="A47" s="9" t="s">
        <v>160</v>
      </c>
      <c r="B47" s="9" t="s">
        <v>41</v>
      </c>
      <c r="C47" s="9">
        <v>2</v>
      </c>
      <c r="D47" s="9">
        <v>1</v>
      </c>
      <c r="E47" s="9">
        <v>2</v>
      </c>
      <c r="F47" s="9">
        <v>0</v>
      </c>
      <c r="G47" s="9">
        <v>8</v>
      </c>
      <c r="H47" s="9">
        <v>0</v>
      </c>
      <c r="I47" s="65" t="s">
        <v>171</v>
      </c>
      <c r="J47" s="10" t="s">
        <v>28</v>
      </c>
      <c r="K47" s="64">
        <v>750</v>
      </c>
      <c r="L47" s="71">
        <v>6900</v>
      </c>
      <c r="M47" s="78"/>
      <c r="N47" s="77"/>
      <c r="O47" s="37">
        <v>2017</v>
      </c>
    </row>
    <row r="48" spans="1:15" ht="30">
      <c r="A48" s="9" t="s">
        <v>160</v>
      </c>
      <c r="B48" s="9" t="s">
        <v>41</v>
      </c>
      <c r="C48" s="9">
        <v>2</v>
      </c>
      <c r="D48" s="9">
        <v>1</v>
      </c>
      <c r="E48" s="9">
        <v>2</v>
      </c>
      <c r="F48" s="9">
        <v>0</v>
      </c>
      <c r="G48" s="9">
        <v>8</v>
      </c>
      <c r="H48" s="9">
        <v>1</v>
      </c>
      <c r="I48" s="65" t="s">
        <v>173</v>
      </c>
      <c r="J48" s="74" t="s">
        <v>29</v>
      </c>
      <c r="K48" s="66">
        <v>1</v>
      </c>
      <c r="L48" s="6">
        <v>0</v>
      </c>
      <c r="M48" s="6">
        <v>0</v>
      </c>
      <c r="N48" s="24">
        <v>1</v>
      </c>
      <c r="O48" s="37">
        <v>2017</v>
      </c>
    </row>
    <row r="49" spans="1:15" ht="30">
      <c r="A49" s="9" t="s">
        <v>160</v>
      </c>
      <c r="B49" s="9" t="s">
        <v>41</v>
      </c>
      <c r="C49" s="9">
        <v>2</v>
      </c>
      <c r="D49" s="9">
        <v>1</v>
      </c>
      <c r="E49" s="9">
        <v>2</v>
      </c>
      <c r="F49" s="9">
        <v>0</v>
      </c>
      <c r="G49" s="9">
        <v>8</v>
      </c>
      <c r="H49" s="9">
        <v>2</v>
      </c>
      <c r="I49" s="65" t="s">
        <v>172</v>
      </c>
      <c r="J49" s="69" t="s">
        <v>174</v>
      </c>
      <c r="K49" s="24">
        <v>0</v>
      </c>
      <c r="L49" s="24">
        <v>0</v>
      </c>
      <c r="M49" s="6">
        <v>0</v>
      </c>
      <c r="N49" s="24">
        <v>185.6</v>
      </c>
      <c r="O49" s="37">
        <v>2017</v>
      </c>
    </row>
    <row r="50" spans="1:15" ht="30">
      <c r="A50" s="9" t="s">
        <v>160</v>
      </c>
      <c r="B50" s="9" t="s">
        <v>41</v>
      </c>
      <c r="C50" s="9">
        <v>2</v>
      </c>
      <c r="D50" s="9">
        <v>1</v>
      </c>
      <c r="E50" s="9">
        <v>2</v>
      </c>
      <c r="F50" s="9">
        <v>0</v>
      </c>
      <c r="G50" s="9">
        <v>8</v>
      </c>
      <c r="H50" s="9">
        <v>3</v>
      </c>
      <c r="I50" s="65" t="s">
        <v>175</v>
      </c>
      <c r="J50" s="69" t="s">
        <v>174</v>
      </c>
      <c r="K50" s="24">
        <v>0</v>
      </c>
      <c r="L50" s="24">
        <v>0</v>
      </c>
      <c r="M50" s="6">
        <v>0</v>
      </c>
      <c r="N50" s="64">
        <v>2916</v>
      </c>
      <c r="O50" s="37">
        <v>2017</v>
      </c>
    </row>
    <row r="51" spans="1:15" ht="60">
      <c r="A51" s="9" t="s">
        <v>160</v>
      </c>
      <c r="B51" s="9" t="s">
        <v>41</v>
      </c>
      <c r="C51" s="9">
        <v>2</v>
      </c>
      <c r="D51" s="9">
        <v>1</v>
      </c>
      <c r="E51" s="9">
        <v>2</v>
      </c>
      <c r="F51" s="9">
        <v>0</v>
      </c>
      <c r="G51" s="9">
        <v>9</v>
      </c>
      <c r="H51" s="9">
        <v>0</v>
      </c>
      <c r="I51" s="65" t="s">
        <v>176</v>
      </c>
      <c r="J51" s="10" t="s">
        <v>28</v>
      </c>
      <c r="K51" s="72">
        <v>12458.08</v>
      </c>
      <c r="L51" s="77"/>
      <c r="M51" s="37"/>
      <c r="N51" s="64"/>
      <c r="O51" s="78"/>
    </row>
    <row r="52" spans="1:15" ht="30">
      <c r="A52" s="9" t="s">
        <v>160</v>
      </c>
      <c r="B52" s="9" t="s">
        <v>41</v>
      </c>
      <c r="C52" s="9">
        <v>2</v>
      </c>
      <c r="D52" s="9">
        <v>1</v>
      </c>
      <c r="E52" s="9">
        <v>2</v>
      </c>
      <c r="F52" s="9">
        <v>0</v>
      </c>
      <c r="G52" s="9">
        <v>9</v>
      </c>
      <c r="H52" s="9">
        <v>1</v>
      </c>
      <c r="I52" s="65" t="s">
        <v>175</v>
      </c>
      <c r="J52" s="69" t="s">
        <v>174</v>
      </c>
      <c r="K52" s="73">
        <v>318.62</v>
      </c>
      <c r="L52" s="24"/>
      <c r="M52" s="37"/>
      <c r="N52" s="64"/>
      <c r="O52" s="78"/>
    </row>
    <row r="53" spans="1:15" ht="45">
      <c r="A53" s="9" t="s">
        <v>160</v>
      </c>
      <c r="B53" s="9" t="s">
        <v>41</v>
      </c>
      <c r="C53" s="9">
        <v>2</v>
      </c>
      <c r="D53" s="9">
        <v>1</v>
      </c>
      <c r="E53" s="9">
        <v>2</v>
      </c>
      <c r="F53" s="9">
        <v>1</v>
      </c>
      <c r="G53" s="9">
        <v>0</v>
      </c>
      <c r="H53" s="9">
        <v>0</v>
      </c>
      <c r="I53" s="65" t="s">
        <v>177</v>
      </c>
      <c r="J53" s="10" t="s">
        <v>28</v>
      </c>
      <c r="K53" s="73">
        <v>5000</v>
      </c>
      <c r="L53" s="70">
        <v>50000</v>
      </c>
      <c r="M53" s="51">
        <v>0</v>
      </c>
      <c r="N53" s="64">
        <v>55000</v>
      </c>
      <c r="O53" s="37">
        <v>2015</v>
      </c>
    </row>
    <row r="54" spans="1:15" ht="30">
      <c r="A54" s="9" t="s">
        <v>160</v>
      </c>
      <c r="B54" s="9" t="s">
        <v>41</v>
      </c>
      <c r="C54" s="9">
        <v>2</v>
      </c>
      <c r="D54" s="9">
        <v>1</v>
      </c>
      <c r="E54" s="9">
        <v>2</v>
      </c>
      <c r="F54" s="9">
        <v>1</v>
      </c>
      <c r="G54" s="9">
        <v>0</v>
      </c>
      <c r="H54" s="9">
        <v>1</v>
      </c>
      <c r="I54" s="65" t="s">
        <v>99</v>
      </c>
      <c r="J54" s="75" t="s">
        <v>29</v>
      </c>
      <c r="K54" s="24">
        <v>0</v>
      </c>
      <c r="L54" s="24">
        <v>1</v>
      </c>
      <c r="M54" s="24">
        <v>0</v>
      </c>
      <c r="N54" s="24">
        <f>SUM(K54:M54)</f>
        <v>1</v>
      </c>
      <c r="O54" s="37">
        <v>2015</v>
      </c>
    </row>
    <row r="55" spans="1:15" ht="30">
      <c r="A55" s="9" t="s">
        <v>160</v>
      </c>
      <c r="B55" s="9" t="s">
        <v>41</v>
      </c>
      <c r="C55" s="9">
        <v>2</v>
      </c>
      <c r="D55" s="9">
        <v>1</v>
      </c>
      <c r="E55" s="9">
        <v>3</v>
      </c>
      <c r="F55" s="9">
        <v>0</v>
      </c>
      <c r="G55" s="9">
        <v>0</v>
      </c>
      <c r="H55" s="9">
        <v>0</v>
      </c>
      <c r="I55" s="18" t="s">
        <v>95</v>
      </c>
      <c r="J55" s="67" t="s">
        <v>28</v>
      </c>
      <c r="K55" s="68">
        <f>K58+K60+K62+K64</f>
        <v>14300</v>
      </c>
      <c r="L55" s="50">
        <f>L58+L60+L62+L64</f>
        <v>0</v>
      </c>
      <c r="M55" s="50">
        <f>M58+M60+M62+M64</f>
        <v>12600</v>
      </c>
      <c r="N55" s="50">
        <f>SUM(K55:M55)</f>
        <v>26900</v>
      </c>
      <c r="O55" s="24"/>
    </row>
    <row r="56" spans="1:15" ht="30">
      <c r="A56" s="9" t="s">
        <v>160</v>
      </c>
      <c r="B56" s="9" t="s">
        <v>41</v>
      </c>
      <c r="C56" s="9">
        <v>2</v>
      </c>
      <c r="D56" s="9">
        <v>1</v>
      </c>
      <c r="E56" s="9">
        <v>3</v>
      </c>
      <c r="F56" s="9">
        <v>0</v>
      </c>
      <c r="G56" s="9">
        <v>0</v>
      </c>
      <c r="H56" s="9">
        <v>1</v>
      </c>
      <c r="I56" s="18" t="s">
        <v>96</v>
      </c>
      <c r="J56" s="19" t="s">
        <v>31</v>
      </c>
      <c r="K56" s="37">
        <v>106</v>
      </c>
      <c r="L56" s="24">
        <v>104</v>
      </c>
      <c r="M56" s="24">
        <v>104</v>
      </c>
      <c r="N56" s="24">
        <f>M56</f>
        <v>104</v>
      </c>
      <c r="O56" s="24">
        <v>2016</v>
      </c>
    </row>
    <row r="57" spans="1:15" ht="45">
      <c r="A57" s="9" t="s">
        <v>160</v>
      </c>
      <c r="B57" s="9" t="s">
        <v>41</v>
      </c>
      <c r="C57" s="9">
        <v>2</v>
      </c>
      <c r="D57" s="9">
        <v>1</v>
      </c>
      <c r="E57" s="9">
        <v>3</v>
      </c>
      <c r="F57" s="9">
        <v>0</v>
      </c>
      <c r="G57" s="9">
        <v>0</v>
      </c>
      <c r="H57" s="9">
        <v>2</v>
      </c>
      <c r="I57" s="40" t="s">
        <v>97</v>
      </c>
      <c r="J57" s="19" t="s">
        <v>65</v>
      </c>
      <c r="K57" s="24">
        <v>0.099</v>
      </c>
      <c r="L57" s="24">
        <v>0.099</v>
      </c>
      <c r="M57" s="24">
        <v>0.099</v>
      </c>
      <c r="N57" s="24">
        <f>M57</f>
        <v>0.099</v>
      </c>
      <c r="O57" s="24">
        <v>2014</v>
      </c>
    </row>
    <row r="58" spans="1:15" ht="45">
      <c r="A58" s="9" t="s">
        <v>160</v>
      </c>
      <c r="B58" s="9" t="s">
        <v>41</v>
      </c>
      <c r="C58" s="9">
        <v>2</v>
      </c>
      <c r="D58" s="9">
        <v>1</v>
      </c>
      <c r="E58" s="9">
        <v>3</v>
      </c>
      <c r="F58" s="9">
        <v>0</v>
      </c>
      <c r="G58" s="9">
        <v>8</v>
      </c>
      <c r="H58" s="9">
        <v>0</v>
      </c>
      <c r="I58" s="19" t="s">
        <v>98</v>
      </c>
      <c r="J58" s="10" t="s">
        <v>28</v>
      </c>
      <c r="K58" s="51">
        <v>0</v>
      </c>
      <c r="L58" s="51">
        <v>0</v>
      </c>
      <c r="M58" s="51">
        <v>7500</v>
      </c>
      <c r="N58" s="45">
        <f aca="true" t="shared" si="3" ref="N58:N66">SUM(K58:M58)</f>
        <v>7500</v>
      </c>
      <c r="O58" s="6">
        <v>2016</v>
      </c>
    </row>
    <row r="59" spans="1:15" ht="15">
      <c r="A59" s="9" t="s">
        <v>160</v>
      </c>
      <c r="B59" s="9" t="s">
        <v>41</v>
      </c>
      <c r="C59" s="9">
        <v>2</v>
      </c>
      <c r="D59" s="9">
        <v>1</v>
      </c>
      <c r="E59" s="9">
        <v>3</v>
      </c>
      <c r="F59" s="9">
        <v>0</v>
      </c>
      <c r="G59" s="9">
        <v>8</v>
      </c>
      <c r="H59" s="9">
        <v>1</v>
      </c>
      <c r="I59" s="18" t="s">
        <v>90</v>
      </c>
      <c r="J59" s="74" t="s">
        <v>29</v>
      </c>
      <c r="K59" s="6">
        <v>0</v>
      </c>
      <c r="L59" s="6">
        <v>0</v>
      </c>
      <c r="M59" s="6">
        <v>1</v>
      </c>
      <c r="N59" s="6">
        <f t="shared" si="3"/>
        <v>1</v>
      </c>
      <c r="O59" s="6">
        <v>2016</v>
      </c>
    </row>
    <row r="60" spans="1:15" ht="45">
      <c r="A60" s="9" t="s">
        <v>160</v>
      </c>
      <c r="B60" s="9" t="s">
        <v>41</v>
      </c>
      <c r="C60" s="9">
        <v>2</v>
      </c>
      <c r="D60" s="9">
        <v>1</v>
      </c>
      <c r="E60" s="9">
        <v>3</v>
      </c>
      <c r="F60" s="9">
        <v>0</v>
      </c>
      <c r="G60" s="9">
        <v>9</v>
      </c>
      <c r="H60" s="9">
        <v>0</v>
      </c>
      <c r="I60" s="19" t="s">
        <v>148</v>
      </c>
      <c r="J60" s="10" t="s">
        <v>28</v>
      </c>
      <c r="K60" s="51">
        <v>14300</v>
      </c>
      <c r="L60" s="51">
        <v>0</v>
      </c>
      <c r="M60" s="51">
        <v>0</v>
      </c>
      <c r="N60" s="45">
        <f t="shared" si="3"/>
        <v>14300</v>
      </c>
      <c r="O60" s="6">
        <v>2014</v>
      </c>
    </row>
    <row r="61" spans="1:15" ht="30">
      <c r="A61" s="9" t="s">
        <v>160</v>
      </c>
      <c r="B61" s="9" t="s">
        <v>41</v>
      </c>
      <c r="C61" s="9">
        <v>2</v>
      </c>
      <c r="D61" s="9">
        <v>1</v>
      </c>
      <c r="E61" s="9">
        <v>3</v>
      </c>
      <c r="F61" s="9">
        <v>0</v>
      </c>
      <c r="G61" s="9">
        <v>9</v>
      </c>
      <c r="H61" s="9">
        <v>1</v>
      </c>
      <c r="I61" s="18" t="s">
        <v>99</v>
      </c>
      <c r="J61" s="75" t="s">
        <v>29</v>
      </c>
      <c r="K61" s="24">
        <v>1</v>
      </c>
      <c r="L61" s="24">
        <v>0</v>
      </c>
      <c r="M61" s="24">
        <v>0</v>
      </c>
      <c r="N61" s="24">
        <f t="shared" si="3"/>
        <v>1</v>
      </c>
      <c r="O61" s="37">
        <v>2014</v>
      </c>
    </row>
    <row r="62" spans="1:15" ht="30">
      <c r="A62" s="9" t="s">
        <v>160</v>
      </c>
      <c r="B62" s="9" t="s">
        <v>41</v>
      </c>
      <c r="C62" s="9">
        <v>2</v>
      </c>
      <c r="D62" s="9">
        <v>1</v>
      </c>
      <c r="E62" s="9">
        <v>3</v>
      </c>
      <c r="F62" s="9">
        <v>1</v>
      </c>
      <c r="G62" s="9">
        <v>0</v>
      </c>
      <c r="H62" s="9">
        <v>0</v>
      </c>
      <c r="I62" s="19" t="s">
        <v>100</v>
      </c>
      <c r="J62" s="19" t="s">
        <v>28</v>
      </c>
      <c r="K62" s="56">
        <v>0</v>
      </c>
      <c r="L62" s="56">
        <v>0</v>
      </c>
      <c r="M62" s="56">
        <v>5000</v>
      </c>
      <c r="N62" s="50">
        <f t="shared" si="3"/>
        <v>5000</v>
      </c>
      <c r="O62" s="24">
        <v>2016</v>
      </c>
    </row>
    <row r="63" spans="1:15" ht="30">
      <c r="A63" s="9" t="s">
        <v>160</v>
      </c>
      <c r="B63" s="9" t="s">
        <v>41</v>
      </c>
      <c r="C63" s="9">
        <v>2</v>
      </c>
      <c r="D63" s="9">
        <v>1</v>
      </c>
      <c r="E63" s="9">
        <v>3</v>
      </c>
      <c r="F63" s="9">
        <v>1</v>
      </c>
      <c r="G63" s="9">
        <v>0</v>
      </c>
      <c r="H63" s="9">
        <v>1</v>
      </c>
      <c r="I63" s="18" t="s">
        <v>101</v>
      </c>
      <c r="J63" s="75" t="s">
        <v>30</v>
      </c>
      <c r="K63" s="37">
        <v>0</v>
      </c>
      <c r="L63" s="37">
        <v>0</v>
      </c>
      <c r="M63" s="37">
        <v>945</v>
      </c>
      <c r="N63" s="24">
        <f t="shared" si="3"/>
        <v>945</v>
      </c>
      <c r="O63" s="37">
        <v>2016</v>
      </c>
    </row>
    <row r="64" spans="1:15" ht="45">
      <c r="A64" s="9" t="s">
        <v>160</v>
      </c>
      <c r="B64" s="9" t="s">
        <v>41</v>
      </c>
      <c r="C64" s="9">
        <v>2</v>
      </c>
      <c r="D64" s="9">
        <v>1</v>
      </c>
      <c r="E64" s="9">
        <v>3</v>
      </c>
      <c r="F64" s="9">
        <v>1</v>
      </c>
      <c r="G64" s="9">
        <v>1</v>
      </c>
      <c r="H64" s="9">
        <v>0</v>
      </c>
      <c r="I64" s="19" t="s">
        <v>102</v>
      </c>
      <c r="J64" s="19" t="s">
        <v>28</v>
      </c>
      <c r="K64" s="56">
        <v>0</v>
      </c>
      <c r="L64" s="56">
        <v>0</v>
      </c>
      <c r="M64" s="56">
        <v>100</v>
      </c>
      <c r="N64" s="50">
        <f t="shared" si="3"/>
        <v>100</v>
      </c>
      <c r="O64" s="24">
        <v>2016</v>
      </c>
    </row>
    <row r="65" spans="1:15" ht="48.75" customHeight="1">
      <c r="A65" s="9" t="s">
        <v>160</v>
      </c>
      <c r="B65" s="9" t="s">
        <v>41</v>
      </c>
      <c r="C65" s="9">
        <v>2</v>
      </c>
      <c r="D65" s="9">
        <v>1</v>
      </c>
      <c r="E65" s="9">
        <v>3</v>
      </c>
      <c r="F65" s="9">
        <v>1</v>
      </c>
      <c r="G65" s="9">
        <v>1</v>
      </c>
      <c r="H65" s="9">
        <v>1</v>
      </c>
      <c r="I65" s="12" t="s">
        <v>78</v>
      </c>
      <c r="J65" s="75" t="s">
        <v>29</v>
      </c>
      <c r="K65" s="37">
        <v>0</v>
      </c>
      <c r="L65" s="37">
        <v>0</v>
      </c>
      <c r="M65" s="37">
        <v>1</v>
      </c>
      <c r="N65" s="37">
        <f t="shared" si="3"/>
        <v>1</v>
      </c>
      <c r="O65" s="24">
        <v>2016</v>
      </c>
    </row>
    <row r="66" spans="1:15" ht="31.5">
      <c r="A66" s="9" t="s">
        <v>160</v>
      </c>
      <c r="B66" s="9" t="s">
        <v>41</v>
      </c>
      <c r="C66" s="9">
        <v>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11" t="s">
        <v>103</v>
      </c>
      <c r="J66" s="41" t="s">
        <v>28</v>
      </c>
      <c r="K66" s="57">
        <f>K71+K74+K76</f>
        <v>2106.74</v>
      </c>
      <c r="L66" s="57">
        <f>L71+L74+L76</f>
        <v>51745.78999999999</v>
      </c>
      <c r="M66" s="57">
        <f>M71+M74+M76</f>
        <v>18318.08</v>
      </c>
      <c r="N66" s="58">
        <f t="shared" si="3"/>
        <v>72170.60999999999</v>
      </c>
      <c r="O66" s="24">
        <v>2016</v>
      </c>
    </row>
    <row r="67" spans="1:15" ht="60">
      <c r="A67" s="9" t="s">
        <v>160</v>
      </c>
      <c r="B67" s="9" t="s">
        <v>41</v>
      </c>
      <c r="C67" s="9">
        <v>3</v>
      </c>
      <c r="D67" s="9">
        <v>1</v>
      </c>
      <c r="E67" s="9">
        <v>1</v>
      </c>
      <c r="F67" s="9">
        <v>0</v>
      </c>
      <c r="G67" s="9">
        <v>0</v>
      </c>
      <c r="H67" s="9">
        <v>0</v>
      </c>
      <c r="I67" s="18" t="s">
        <v>149</v>
      </c>
      <c r="J67" s="19" t="s">
        <v>28</v>
      </c>
      <c r="K67" s="50">
        <f>K71+K74+K76</f>
        <v>2106.74</v>
      </c>
      <c r="L67" s="50">
        <f>L71+L74+L76</f>
        <v>51745.78999999999</v>
      </c>
      <c r="M67" s="50">
        <f>M71+M74+M76</f>
        <v>18318.08</v>
      </c>
      <c r="N67" s="50">
        <f>SUM(K67:M67)</f>
        <v>72170.60999999999</v>
      </c>
      <c r="O67" s="24">
        <v>2016</v>
      </c>
    </row>
    <row r="68" spans="1:15" ht="45">
      <c r="A68" s="9" t="s">
        <v>160</v>
      </c>
      <c r="B68" s="9" t="s">
        <v>41</v>
      </c>
      <c r="C68" s="9">
        <v>3</v>
      </c>
      <c r="D68" s="9">
        <v>1</v>
      </c>
      <c r="E68" s="9">
        <v>1</v>
      </c>
      <c r="F68" s="9">
        <v>0</v>
      </c>
      <c r="G68" s="9">
        <v>0</v>
      </c>
      <c r="H68" s="9">
        <v>1</v>
      </c>
      <c r="I68" s="18" t="s">
        <v>152</v>
      </c>
      <c r="J68" s="19" t="s">
        <v>59</v>
      </c>
      <c r="K68" s="24">
        <v>1</v>
      </c>
      <c r="L68" s="24">
        <v>1</v>
      </c>
      <c r="M68" s="24">
        <v>1</v>
      </c>
      <c r="N68" s="24">
        <v>1</v>
      </c>
      <c r="O68" s="24">
        <v>2015</v>
      </c>
    </row>
    <row r="69" spans="1:15" ht="60">
      <c r="A69" s="9" t="s">
        <v>160</v>
      </c>
      <c r="B69" s="9" t="s">
        <v>41</v>
      </c>
      <c r="C69" s="9">
        <v>3</v>
      </c>
      <c r="D69" s="9">
        <v>1</v>
      </c>
      <c r="E69" s="9">
        <v>1</v>
      </c>
      <c r="F69" s="9">
        <v>0</v>
      </c>
      <c r="G69" s="9">
        <v>0</v>
      </c>
      <c r="H69" s="9">
        <v>2</v>
      </c>
      <c r="I69" s="40" t="s">
        <v>150</v>
      </c>
      <c r="J69" s="19" t="s">
        <v>34</v>
      </c>
      <c r="K69" s="24">
        <v>8.33</v>
      </c>
      <c r="L69" s="24">
        <v>8.33</v>
      </c>
      <c r="M69" s="24">
        <v>16.66</v>
      </c>
      <c r="N69" s="24">
        <f>M69</f>
        <v>16.66</v>
      </c>
      <c r="O69" s="24">
        <v>2016</v>
      </c>
    </row>
    <row r="70" spans="1:15" ht="62.25" customHeight="1">
      <c r="A70" s="9" t="s">
        <v>160</v>
      </c>
      <c r="B70" s="9" t="s">
        <v>41</v>
      </c>
      <c r="C70" s="9">
        <v>3</v>
      </c>
      <c r="D70" s="9">
        <v>1</v>
      </c>
      <c r="E70" s="9">
        <v>1</v>
      </c>
      <c r="F70" s="9">
        <v>0</v>
      </c>
      <c r="G70" s="9">
        <v>0</v>
      </c>
      <c r="H70" s="9">
        <v>3</v>
      </c>
      <c r="I70" s="12" t="s">
        <v>104</v>
      </c>
      <c r="J70" s="10" t="s">
        <v>31</v>
      </c>
      <c r="K70" s="6">
        <v>24.58</v>
      </c>
      <c r="L70" s="6">
        <v>22.03</v>
      </c>
      <c r="M70" s="6">
        <v>21.19</v>
      </c>
      <c r="N70" s="6">
        <f>M70</f>
        <v>21.19</v>
      </c>
      <c r="O70" s="6">
        <v>2016</v>
      </c>
    </row>
    <row r="71" spans="1:15" ht="45">
      <c r="A71" s="9" t="s">
        <v>160</v>
      </c>
      <c r="B71" s="9" t="s">
        <v>41</v>
      </c>
      <c r="C71" s="9">
        <v>3</v>
      </c>
      <c r="D71" s="9">
        <v>1</v>
      </c>
      <c r="E71" s="9">
        <v>1</v>
      </c>
      <c r="F71" s="9">
        <v>0</v>
      </c>
      <c r="G71" s="9">
        <v>1</v>
      </c>
      <c r="H71" s="9">
        <v>0</v>
      </c>
      <c r="I71" s="19" t="s">
        <v>161</v>
      </c>
      <c r="J71" s="10" t="s">
        <v>28</v>
      </c>
      <c r="K71" s="51">
        <v>2106.74</v>
      </c>
      <c r="L71" s="51">
        <v>6249.2</v>
      </c>
      <c r="M71" s="51">
        <v>0</v>
      </c>
      <c r="N71" s="45">
        <f aca="true" t="shared" si="4" ref="N71:N77">SUM(K71:M71)</f>
        <v>8355.939999999999</v>
      </c>
      <c r="O71" s="6">
        <v>2015</v>
      </c>
    </row>
    <row r="72" spans="1:15" ht="30">
      <c r="A72" s="9" t="s">
        <v>160</v>
      </c>
      <c r="B72" s="9" t="s">
        <v>41</v>
      </c>
      <c r="C72" s="9">
        <v>3</v>
      </c>
      <c r="D72" s="9">
        <v>1</v>
      </c>
      <c r="E72" s="9">
        <v>1</v>
      </c>
      <c r="F72" s="9">
        <v>0</v>
      </c>
      <c r="G72" s="9">
        <v>1</v>
      </c>
      <c r="H72" s="9">
        <v>1</v>
      </c>
      <c r="I72" s="18" t="s">
        <v>142</v>
      </c>
      <c r="J72" s="76" t="s">
        <v>33</v>
      </c>
      <c r="K72" s="37">
        <v>0</v>
      </c>
      <c r="L72" s="6">
        <v>1</v>
      </c>
      <c r="M72" s="6">
        <v>0</v>
      </c>
      <c r="N72" s="6">
        <f t="shared" si="4"/>
        <v>1</v>
      </c>
      <c r="O72" s="6">
        <v>2015</v>
      </c>
    </row>
    <row r="73" spans="1:15" ht="30">
      <c r="A73" s="9" t="s">
        <v>160</v>
      </c>
      <c r="B73" s="9" t="s">
        <v>41</v>
      </c>
      <c r="C73" s="9">
        <v>3</v>
      </c>
      <c r="D73" s="9">
        <v>1</v>
      </c>
      <c r="E73" s="9">
        <v>1</v>
      </c>
      <c r="F73" s="9">
        <v>0</v>
      </c>
      <c r="G73" s="9">
        <v>1</v>
      </c>
      <c r="H73" s="9">
        <v>2</v>
      </c>
      <c r="I73" s="18" t="s">
        <v>105</v>
      </c>
      <c r="J73" s="76" t="s">
        <v>33</v>
      </c>
      <c r="K73" s="37">
        <v>1</v>
      </c>
      <c r="L73" s="6">
        <v>0</v>
      </c>
      <c r="M73" s="6">
        <v>0</v>
      </c>
      <c r="N73" s="6">
        <f t="shared" si="4"/>
        <v>1</v>
      </c>
      <c r="O73" s="6">
        <v>2014</v>
      </c>
    </row>
    <row r="74" spans="1:15" ht="30">
      <c r="A74" s="9" t="s">
        <v>160</v>
      </c>
      <c r="B74" s="9" t="s">
        <v>41</v>
      </c>
      <c r="C74" s="9">
        <v>3</v>
      </c>
      <c r="D74" s="9">
        <v>1</v>
      </c>
      <c r="E74" s="9">
        <v>1</v>
      </c>
      <c r="F74" s="9">
        <v>0</v>
      </c>
      <c r="G74" s="9">
        <v>2</v>
      </c>
      <c r="H74" s="9">
        <v>0</v>
      </c>
      <c r="I74" s="19" t="s">
        <v>169</v>
      </c>
      <c r="J74" s="76" t="s">
        <v>28</v>
      </c>
      <c r="K74" s="51">
        <v>0</v>
      </c>
      <c r="L74" s="51">
        <v>0</v>
      </c>
      <c r="M74" s="51">
        <v>443.58</v>
      </c>
      <c r="N74" s="45">
        <f t="shared" si="4"/>
        <v>443.58</v>
      </c>
      <c r="O74" s="6">
        <v>2016</v>
      </c>
    </row>
    <row r="75" spans="1:15" ht="15">
      <c r="A75" s="9" t="s">
        <v>160</v>
      </c>
      <c r="B75" s="9" t="s">
        <v>41</v>
      </c>
      <c r="C75" s="9">
        <v>3</v>
      </c>
      <c r="D75" s="9">
        <v>1</v>
      </c>
      <c r="E75" s="9">
        <v>1</v>
      </c>
      <c r="F75" s="9">
        <v>0</v>
      </c>
      <c r="G75" s="9">
        <v>2</v>
      </c>
      <c r="H75" s="9">
        <v>1</v>
      </c>
      <c r="I75" s="18" t="s">
        <v>106</v>
      </c>
      <c r="J75" s="76" t="s">
        <v>35</v>
      </c>
      <c r="K75" s="6">
        <v>0</v>
      </c>
      <c r="L75" s="6">
        <v>0</v>
      </c>
      <c r="M75" s="6">
        <v>1</v>
      </c>
      <c r="N75" s="6">
        <f t="shared" si="4"/>
        <v>1</v>
      </c>
      <c r="O75" s="6">
        <v>2016</v>
      </c>
    </row>
    <row r="76" spans="1:15" ht="45">
      <c r="A76" s="9" t="s">
        <v>160</v>
      </c>
      <c r="B76" s="9" t="s">
        <v>41</v>
      </c>
      <c r="C76" s="9">
        <v>3</v>
      </c>
      <c r="D76" s="9">
        <v>1</v>
      </c>
      <c r="E76" s="9">
        <v>1</v>
      </c>
      <c r="F76" s="9">
        <v>0</v>
      </c>
      <c r="G76" s="9">
        <v>3</v>
      </c>
      <c r="H76" s="9">
        <v>0</v>
      </c>
      <c r="I76" s="19" t="s">
        <v>151</v>
      </c>
      <c r="J76" s="76" t="s">
        <v>28</v>
      </c>
      <c r="K76" s="51">
        <v>0</v>
      </c>
      <c r="L76" s="51">
        <v>45496.59</v>
      </c>
      <c r="M76" s="51">
        <v>17874.5</v>
      </c>
      <c r="N76" s="45">
        <f t="shared" si="4"/>
        <v>63371.09</v>
      </c>
      <c r="O76" s="6">
        <v>2016</v>
      </c>
    </row>
    <row r="77" spans="1:15" ht="15">
      <c r="A77" s="9" t="s">
        <v>160</v>
      </c>
      <c r="B77" s="9" t="s">
        <v>41</v>
      </c>
      <c r="C77" s="9">
        <v>3</v>
      </c>
      <c r="D77" s="9">
        <v>1</v>
      </c>
      <c r="E77" s="9">
        <v>1</v>
      </c>
      <c r="F77" s="9">
        <v>0</v>
      </c>
      <c r="G77" s="9">
        <v>3</v>
      </c>
      <c r="H77" s="9">
        <v>1</v>
      </c>
      <c r="I77" s="12" t="s">
        <v>107</v>
      </c>
      <c r="J77" s="76" t="s">
        <v>29</v>
      </c>
      <c r="K77" s="6">
        <v>0</v>
      </c>
      <c r="L77" s="6">
        <v>3</v>
      </c>
      <c r="M77" s="6">
        <v>1</v>
      </c>
      <c r="N77" s="6">
        <f t="shared" si="4"/>
        <v>4</v>
      </c>
      <c r="O77" s="6">
        <v>2016</v>
      </c>
    </row>
    <row r="78" spans="1:15" ht="15">
      <c r="A78" s="9" t="s">
        <v>160</v>
      </c>
      <c r="B78" s="9" t="s">
        <v>41</v>
      </c>
      <c r="C78" s="9">
        <v>3</v>
      </c>
      <c r="D78" s="9">
        <v>1</v>
      </c>
      <c r="E78" s="9">
        <v>2</v>
      </c>
      <c r="F78" s="9">
        <v>0</v>
      </c>
      <c r="G78" s="9">
        <v>0</v>
      </c>
      <c r="H78" s="9">
        <v>0</v>
      </c>
      <c r="I78" s="12" t="s">
        <v>108</v>
      </c>
      <c r="J78" s="76" t="s">
        <v>28</v>
      </c>
      <c r="K78" s="51">
        <v>0</v>
      </c>
      <c r="L78" s="51">
        <v>0</v>
      </c>
      <c r="M78" s="51">
        <v>0</v>
      </c>
      <c r="N78" s="51">
        <f>SUM(K78:M78)</f>
        <v>0</v>
      </c>
      <c r="O78" s="6">
        <v>2016</v>
      </c>
    </row>
    <row r="79" spans="1:15" ht="45">
      <c r="A79" s="9" t="s">
        <v>160</v>
      </c>
      <c r="B79" s="9" t="s">
        <v>41</v>
      </c>
      <c r="C79" s="9">
        <v>3</v>
      </c>
      <c r="D79" s="9">
        <v>1</v>
      </c>
      <c r="E79" s="9">
        <v>2</v>
      </c>
      <c r="F79" s="9">
        <v>0</v>
      </c>
      <c r="G79" s="9">
        <v>0</v>
      </c>
      <c r="H79" s="9">
        <v>1</v>
      </c>
      <c r="I79" s="12" t="s">
        <v>109</v>
      </c>
      <c r="J79" s="10" t="s">
        <v>40</v>
      </c>
      <c r="K79" s="6">
        <v>0.23</v>
      </c>
      <c r="L79" s="6">
        <v>0.25</v>
      </c>
      <c r="M79" s="6">
        <v>0.25</v>
      </c>
      <c r="N79" s="6">
        <v>0.25</v>
      </c>
      <c r="O79" s="6">
        <v>2016</v>
      </c>
    </row>
    <row r="80" spans="1:15" ht="60">
      <c r="A80" s="9" t="s">
        <v>160</v>
      </c>
      <c r="B80" s="9" t="s">
        <v>41</v>
      </c>
      <c r="C80" s="9">
        <v>3</v>
      </c>
      <c r="D80" s="9">
        <v>1</v>
      </c>
      <c r="E80" s="9">
        <v>2</v>
      </c>
      <c r="F80" s="9">
        <v>0</v>
      </c>
      <c r="G80" s="9">
        <v>4</v>
      </c>
      <c r="H80" s="9">
        <v>0</v>
      </c>
      <c r="I80" s="19" t="s">
        <v>42</v>
      </c>
      <c r="J80" s="9" t="s">
        <v>36</v>
      </c>
      <c r="K80" s="6" t="s">
        <v>32</v>
      </c>
      <c r="L80" s="6" t="s">
        <v>32</v>
      </c>
      <c r="M80" s="6" t="s">
        <v>32</v>
      </c>
      <c r="N80" s="6" t="s">
        <v>32</v>
      </c>
      <c r="O80" s="6">
        <v>2016</v>
      </c>
    </row>
    <row r="81" spans="1:15" ht="30">
      <c r="A81" s="9" t="s">
        <v>160</v>
      </c>
      <c r="B81" s="9" t="s">
        <v>41</v>
      </c>
      <c r="C81" s="9">
        <v>3</v>
      </c>
      <c r="D81" s="9">
        <v>1</v>
      </c>
      <c r="E81" s="9">
        <v>2</v>
      </c>
      <c r="F81" s="9">
        <v>0</v>
      </c>
      <c r="G81" s="9">
        <v>4</v>
      </c>
      <c r="H81" s="9">
        <v>1</v>
      </c>
      <c r="I81" s="18" t="s">
        <v>153</v>
      </c>
      <c r="J81" s="10" t="s">
        <v>29</v>
      </c>
      <c r="K81" s="6">
        <v>1</v>
      </c>
      <c r="L81" s="6">
        <v>1</v>
      </c>
      <c r="M81" s="6">
        <v>1</v>
      </c>
      <c r="N81" s="6">
        <f>SUM(K81:M81)</f>
        <v>3</v>
      </c>
      <c r="O81" s="6">
        <v>2016</v>
      </c>
    </row>
    <row r="82" spans="1:15" ht="75">
      <c r="A82" s="9" t="s">
        <v>160</v>
      </c>
      <c r="B82" s="9" t="s">
        <v>41</v>
      </c>
      <c r="C82" s="9">
        <v>3</v>
      </c>
      <c r="D82" s="9">
        <v>1</v>
      </c>
      <c r="E82" s="9">
        <v>2</v>
      </c>
      <c r="F82" s="9">
        <v>0</v>
      </c>
      <c r="G82" s="9">
        <v>5</v>
      </c>
      <c r="H82" s="9">
        <v>0</v>
      </c>
      <c r="I82" s="19" t="s">
        <v>43</v>
      </c>
      <c r="J82" s="9" t="s">
        <v>36</v>
      </c>
      <c r="K82" s="6" t="s">
        <v>32</v>
      </c>
      <c r="L82" s="6" t="s">
        <v>32</v>
      </c>
      <c r="M82" s="6" t="s">
        <v>32</v>
      </c>
      <c r="N82" s="6" t="s">
        <v>32</v>
      </c>
      <c r="O82" s="6">
        <v>2016</v>
      </c>
    </row>
    <row r="83" spans="1:15" ht="45">
      <c r="A83" s="9" t="s">
        <v>160</v>
      </c>
      <c r="B83" s="9" t="s">
        <v>41</v>
      </c>
      <c r="C83" s="9">
        <v>3</v>
      </c>
      <c r="D83" s="9">
        <v>1</v>
      </c>
      <c r="E83" s="9">
        <v>2</v>
      </c>
      <c r="F83" s="9">
        <v>0</v>
      </c>
      <c r="G83" s="9">
        <v>5</v>
      </c>
      <c r="H83" s="9">
        <v>1</v>
      </c>
      <c r="I83" s="18" t="s">
        <v>110</v>
      </c>
      <c r="J83" s="10" t="s">
        <v>29</v>
      </c>
      <c r="K83" s="6">
        <v>1</v>
      </c>
      <c r="L83" s="6">
        <v>1</v>
      </c>
      <c r="M83" s="6">
        <v>1</v>
      </c>
      <c r="N83" s="6">
        <f>SUM(K83:M83)</f>
        <v>3</v>
      </c>
      <c r="O83" s="6">
        <v>2016</v>
      </c>
    </row>
    <row r="84" spans="1:15" ht="45">
      <c r="A84" s="9" t="s">
        <v>160</v>
      </c>
      <c r="B84" s="9" t="s">
        <v>41</v>
      </c>
      <c r="C84" s="9">
        <v>3</v>
      </c>
      <c r="D84" s="9">
        <v>1</v>
      </c>
      <c r="E84" s="9">
        <v>2</v>
      </c>
      <c r="F84" s="9">
        <v>0</v>
      </c>
      <c r="G84" s="9">
        <v>6</v>
      </c>
      <c r="H84" s="9">
        <v>0</v>
      </c>
      <c r="I84" s="19" t="s">
        <v>44</v>
      </c>
      <c r="J84" s="9" t="s">
        <v>36</v>
      </c>
      <c r="K84" s="6" t="s">
        <v>32</v>
      </c>
      <c r="L84" s="6" t="s">
        <v>32</v>
      </c>
      <c r="M84" s="6" t="s">
        <v>32</v>
      </c>
      <c r="N84" s="6" t="s">
        <v>32</v>
      </c>
      <c r="O84" s="6">
        <v>2016</v>
      </c>
    </row>
    <row r="85" spans="1:15" ht="30">
      <c r="A85" s="9" t="s">
        <v>160</v>
      </c>
      <c r="B85" s="9" t="s">
        <v>41</v>
      </c>
      <c r="C85" s="9">
        <v>3</v>
      </c>
      <c r="D85" s="9">
        <v>1</v>
      </c>
      <c r="E85" s="9">
        <v>2</v>
      </c>
      <c r="F85" s="9">
        <v>0</v>
      </c>
      <c r="G85" s="9">
        <v>6</v>
      </c>
      <c r="H85" s="9">
        <v>1</v>
      </c>
      <c r="I85" s="18" t="s">
        <v>111</v>
      </c>
      <c r="J85" s="10" t="s">
        <v>29</v>
      </c>
      <c r="K85" s="6">
        <v>50</v>
      </c>
      <c r="L85" s="6">
        <v>60</v>
      </c>
      <c r="M85" s="6">
        <v>70</v>
      </c>
      <c r="N85" s="6">
        <f>SUM(K85:M85)</f>
        <v>180</v>
      </c>
      <c r="O85" s="6">
        <v>2016</v>
      </c>
    </row>
    <row r="86" spans="1:15" ht="60">
      <c r="A86" s="9" t="s">
        <v>160</v>
      </c>
      <c r="B86" s="9" t="s">
        <v>41</v>
      </c>
      <c r="C86" s="9">
        <v>3</v>
      </c>
      <c r="D86" s="9">
        <v>1</v>
      </c>
      <c r="E86" s="9">
        <v>2</v>
      </c>
      <c r="F86" s="9">
        <v>0</v>
      </c>
      <c r="G86" s="9">
        <v>7</v>
      </c>
      <c r="H86" s="9">
        <v>0</v>
      </c>
      <c r="I86" s="19" t="s">
        <v>45</v>
      </c>
      <c r="J86" s="9" t="s">
        <v>36</v>
      </c>
      <c r="K86" s="6" t="s">
        <v>32</v>
      </c>
      <c r="L86" s="6" t="s">
        <v>32</v>
      </c>
      <c r="M86" s="6" t="s">
        <v>32</v>
      </c>
      <c r="N86" s="6" t="s">
        <v>32</v>
      </c>
      <c r="O86" s="6">
        <v>2016</v>
      </c>
    </row>
    <row r="87" spans="1:15" ht="30">
      <c r="A87" s="9" t="s">
        <v>160</v>
      </c>
      <c r="B87" s="9" t="s">
        <v>41</v>
      </c>
      <c r="C87" s="9">
        <v>3</v>
      </c>
      <c r="D87" s="9">
        <v>1</v>
      </c>
      <c r="E87" s="9">
        <v>2</v>
      </c>
      <c r="F87" s="9">
        <v>0</v>
      </c>
      <c r="G87" s="9">
        <v>7</v>
      </c>
      <c r="H87" s="9">
        <v>1</v>
      </c>
      <c r="I87" s="18" t="s">
        <v>112</v>
      </c>
      <c r="J87" s="10" t="s">
        <v>29</v>
      </c>
      <c r="K87" s="6">
        <v>450</v>
      </c>
      <c r="L87" s="6">
        <v>450</v>
      </c>
      <c r="M87" s="6">
        <v>450</v>
      </c>
      <c r="N87" s="6">
        <f>SUM(K87:M87)</f>
        <v>1350</v>
      </c>
      <c r="O87" s="6">
        <v>2016</v>
      </c>
    </row>
    <row r="88" spans="1:15" ht="105">
      <c r="A88" s="9" t="s">
        <v>160</v>
      </c>
      <c r="B88" s="9" t="s">
        <v>41</v>
      </c>
      <c r="C88" s="9">
        <v>3</v>
      </c>
      <c r="D88" s="9">
        <v>1</v>
      </c>
      <c r="E88" s="9">
        <v>2</v>
      </c>
      <c r="F88" s="9">
        <v>0</v>
      </c>
      <c r="G88" s="9">
        <v>8</v>
      </c>
      <c r="H88" s="9">
        <v>0</v>
      </c>
      <c r="I88" s="19" t="s">
        <v>46</v>
      </c>
      <c r="J88" s="9" t="s">
        <v>36</v>
      </c>
      <c r="K88" s="6" t="s">
        <v>32</v>
      </c>
      <c r="L88" s="6" t="s">
        <v>32</v>
      </c>
      <c r="M88" s="6" t="s">
        <v>32</v>
      </c>
      <c r="N88" s="6" t="s">
        <v>32</v>
      </c>
      <c r="O88" s="6">
        <v>2016</v>
      </c>
    </row>
    <row r="89" spans="1:15" ht="90">
      <c r="A89" s="9" t="s">
        <v>160</v>
      </c>
      <c r="B89" s="9" t="s">
        <v>41</v>
      </c>
      <c r="C89" s="9">
        <v>3</v>
      </c>
      <c r="D89" s="9">
        <v>1</v>
      </c>
      <c r="E89" s="9">
        <v>2</v>
      </c>
      <c r="F89" s="9">
        <v>0</v>
      </c>
      <c r="G89" s="9">
        <v>8</v>
      </c>
      <c r="H89" s="9">
        <v>1</v>
      </c>
      <c r="I89" s="12" t="s">
        <v>113</v>
      </c>
      <c r="J89" s="10" t="s">
        <v>29</v>
      </c>
      <c r="K89" s="37">
        <v>1</v>
      </c>
      <c r="L89" s="37">
        <v>1</v>
      </c>
      <c r="M89" s="37">
        <v>1</v>
      </c>
      <c r="N89" s="37">
        <f>SUM(K89:M89)</f>
        <v>3</v>
      </c>
      <c r="O89" s="6">
        <v>2016</v>
      </c>
    </row>
    <row r="90" spans="1:15" ht="60">
      <c r="A90" s="9" t="s">
        <v>160</v>
      </c>
      <c r="B90" s="9" t="s">
        <v>41</v>
      </c>
      <c r="C90" s="9">
        <v>3</v>
      </c>
      <c r="D90" s="9">
        <v>1</v>
      </c>
      <c r="E90" s="9">
        <v>2</v>
      </c>
      <c r="F90" s="9">
        <v>0</v>
      </c>
      <c r="G90" s="9">
        <v>9</v>
      </c>
      <c r="H90" s="9">
        <v>0</v>
      </c>
      <c r="I90" s="19" t="s">
        <v>47</v>
      </c>
      <c r="J90" s="9" t="s">
        <v>36</v>
      </c>
      <c r="K90" s="6" t="s">
        <v>32</v>
      </c>
      <c r="L90" s="6" t="s">
        <v>32</v>
      </c>
      <c r="M90" s="6" t="s">
        <v>32</v>
      </c>
      <c r="N90" s="6" t="s">
        <v>32</v>
      </c>
      <c r="O90" s="6">
        <v>2016</v>
      </c>
    </row>
    <row r="91" spans="1:15" ht="30">
      <c r="A91" s="9" t="s">
        <v>160</v>
      </c>
      <c r="B91" s="9" t="s">
        <v>41</v>
      </c>
      <c r="C91" s="9">
        <v>3</v>
      </c>
      <c r="D91" s="9">
        <v>1</v>
      </c>
      <c r="E91" s="9">
        <v>2</v>
      </c>
      <c r="F91" s="9">
        <v>0</v>
      </c>
      <c r="G91" s="9">
        <v>9</v>
      </c>
      <c r="H91" s="9">
        <v>1</v>
      </c>
      <c r="I91" s="18" t="s">
        <v>114</v>
      </c>
      <c r="J91" s="10" t="s">
        <v>29</v>
      </c>
      <c r="K91" s="6">
        <v>35</v>
      </c>
      <c r="L91" s="6">
        <v>40</v>
      </c>
      <c r="M91" s="6">
        <v>45</v>
      </c>
      <c r="N91" s="6">
        <f>SUM(K91:M91)</f>
        <v>120</v>
      </c>
      <c r="O91" s="6">
        <v>2016</v>
      </c>
    </row>
    <row r="92" spans="1:15" ht="61.5" customHeight="1">
      <c r="A92" s="9" t="s">
        <v>160</v>
      </c>
      <c r="B92" s="9" t="s">
        <v>41</v>
      </c>
      <c r="C92" s="9">
        <v>3</v>
      </c>
      <c r="D92" s="9">
        <v>1</v>
      </c>
      <c r="E92" s="9">
        <v>2</v>
      </c>
      <c r="F92" s="9">
        <v>1</v>
      </c>
      <c r="G92" s="9">
        <v>0</v>
      </c>
      <c r="H92" s="9">
        <v>0</v>
      </c>
      <c r="I92" s="19" t="s">
        <v>48</v>
      </c>
      <c r="J92" s="9" t="s">
        <v>36</v>
      </c>
      <c r="K92" s="6" t="s">
        <v>32</v>
      </c>
      <c r="L92" s="6" t="s">
        <v>32</v>
      </c>
      <c r="M92" s="6" t="s">
        <v>32</v>
      </c>
      <c r="N92" s="6" t="s">
        <v>32</v>
      </c>
      <c r="O92" s="6">
        <v>2016</v>
      </c>
    </row>
    <row r="93" spans="1:15" ht="42.75" customHeight="1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1</v>
      </c>
      <c r="G93" s="9">
        <v>0</v>
      </c>
      <c r="H93" s="9">
        <v>1</v>
      </c>
      <c r="I93" s="44" t="s">
        <v>115</v>
      </c>
      <c r="J93" s="10" t="s">
        <v>29</v>
      </c>
      <c r="K93" s="6">
        <v>10</v>
      </c>
      <c r="L93" s="6">
        <v>10</v>
      </c>
      <c r="M93" s="6">
        <v>10</v>
      </c>
      <c r="N93" s="6">
        <f>SUM(K93:M93)</f>
        <v>30</v>
      </c>
      <c r="O93" s="6">
        <v>2016</v>
      </c>
    </row>
    <row r="94" spans="1:15" ht="60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1</v>
      </c>
      <c r="G94" s="9">
        <v>1</v>
      </c>
      <c r="H94" s="9">
        <v>0</v>
      </c>
      <c r="I94" s="19" t="s">
        <v>49</v>
      </c>
      <c r="J94" s="9" t="s">
        <v>36</v>
      </c>
      <c r="K94" s="6" t="s">
        <v>32</v>
      </c>
      <c r="L94" s="6" t="s">
        <v>32</v>
      </c>
      <c r="M94" s="6" t="s">
        <v>32</v>
      </c>
      <c r="N94" s="6" t="s">
        <v>32</v>
      </c>
      <c r="O94" s="6">
        <v>2016</v>
      </c>
    </row>
    <row r="95" spans="1:15" ht="45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1</v>
      </c>
      <c r="G95" s="9">
        <v>1</v>
      </c>
      <c r="H95" s="9">
        <v>1</v>
      </c>
      <c r="I95" s="18" t="s">
        <v>116</v>
      </c>
      <c r="J95" s="10" t="s">
        <v>29</v>
      </c>
      <c r="K95" s="6">
        <v>30</v>
      </c>
      <c r="L95" s="6">
        <v>35</v>
      </c>
      <c r="M95" s="6">
        <v>40</v>
      </c>
      <c r="N95" s="6">
        <f>SUM(K95:M95)</f>
        <v>105</v>
      </c>
      <c r="O95" s="6">
        <v>2016</v>
      </c>
    </row>
    <row r="96" spans="1:15" ht="75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1</v>
      </c>
      <c r="G96" s="9">
        <v>2</v>
      </c>
      <c r="H96" s="9">
        <v>0</v>
      </c>
      <c r="I96" s="19" t="s">
        <v>50</v>
      </c>
      <c r="J96" s="9" t="s">
        <v>36</v>
      </c>
      <c r="K96" s="6" t="s">
        <v>32</v>
      </c>
      <c r="L96" s="6" t="s">
        <v>32</v>
      </c>
      <c r="M96" s="6" t="s">
        <v>32</v>
      </c>
      <c r="N96" s="6" t="s">
        <v>32</v>
      </c>
      <c r="O96" s="6">
        <v>2016</v>
      </c>
    </row>
    <row r="97" spans="1:15" ht="30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1</v>
      </c>
      <c r="G97" s="9">
        <v>2</v>
      </c>
      <c r="H97" s="9">
        <v>1</v>
      </c>
      <c r="I97" s="18" t="s">
        <v>117</v>
      </c>
      <c r="J97" s="10" t="s">
        <v>29</v>
      </c>
      <c r="K97" s="6">
        <v>1</v>
      </c>
      <c r="L97" s="6">
        <v>1</v>
      </c>
      <c r="M97" s="6">
        <v>1</v>
      </c>
      <c r="N97" s="6">
        <f>SUM(K97:M97)</f>
        <v>3</v>
      </c>
      <c r="O97" s="6">
        <v>2016</v>
      </c>
    </row>
    <row r="98" spans="1:15" ht="75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1</v>
      </c>
      <c r="G98" s="9">
        <v>3</v>
      </c>
      <c r="H98" s="9">
        <v>0</v>
      </c>
      <c r="I98" s="19" t="s">
        <v>51</v>
      </c>
      <c r="J98" s="9" t="s">
        <v>36</v>
      </c>
      <c r="K98" s="6" t="s">
        <v>32</v>
      </c>
      <c r="L98" s="6" t="s">
        <v>32</v>
      </c>
      <c r="M98" s="6" t="s">
        <v>32</v>
      </c>
      <c r="N98" s="6" t="s">
        <v>32</v>
      </c>
      <c r="O98" s="6">
        <v>2016</v>
      </c>
    </row>
    <row r="99" spans="1:15" ht="30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1</v>
      </c>
      <c r="G99" s="9">
        <v>3</v>
      </c>
      <c r="H99" s="9">
        <v>1</v>
      </c>
      <c r="I99" s="18" t="s">
        <v>117</v>
      </c>
      <c r="J99" s="10" t="s">
        <v>29</v>
      </c>
      <c r="K99" s="6">
        <v>1</v>
      </c>
      <c r="L99" s="6">
        <v>1</v>
      </c>
      <c r="M99" s="6">
        <v>1</v>
      </c>
      <c r="N99" s="6">
        <f>SUM(K99:M99)</f>
        <v>3</v>
      </c>
      <c r="O99" s="6">
        <v>2016</v>
      </c>
    </row>
    <row r="100" spans="1:15" ht="105.75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1</v>
      </c>
      <c r="G100" s="9">
        <v>4</v>
      </c>
      <c r="H100" s="9">
        <v>0</v>
      </c>
      <c r="I100" s="19" t="s">
        <v>52</v>
      </c>
      <c r="J100" s="9" t="s">
        <v>36</v>
      </c>
      <c r="K100" s="6" t="s">
        <v>32</v>
      </c>
      <c r="L100" s="6" t="s">
        <v>32</v>
      </c>
      <c r="M100" s="6" t="s">
        <v>32</v>
      </c>
      <c r="N100" s="6" t="s">
        <v>32</v>
      </c>
      <c r="O100" s="6">
        <v>2016</v>
      </c>
    </row>
    <row r="101" spans="1:15" ht="30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1</v>
      </c>
      <c r="G101" s="9">
        <v>4</v>
      </c>
      <c r="H101" s="9">
        <v>1</v>
      </c>
      <c r="I101" s="18" t="s">
        <v>118</v>
      </c>
      <c r="J101" s="10" t="s">
        <v>29</v>
      </c>
      <c r="K101" s="6">
        <v>1</v>
      </c>
      <c r="L101" s="6">
        <v>1</v>
      </c>
      <c r="M101" s="6">
        <v>1</v>
      </c>
      <c r="N101" s="6">
        <f>SUM(K101:M101)</f>
        <v>3</v>
      </c>
      <c r="O101" s="6">
        <v>2016</v>
      </c>
    </row>
    <row r="102" spans="1:15" ht="75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1</v>
      </c>
      <c r="G102" s="9">
        <v>5</v>
      </c>
      <c r="H102" s="9">
        <v>0</v>
      </c>
      <c r="I102" s="19" t="s">
        <v>53</v>
      </c>
      <c r="J102" s="9" t="s">
        <v>36</v>
      </c>
      <c r="K102" s="6" t="s">
        <v>32</v>
      </c>
      <c r="L102" s="6" t="s">
        <v>32</v>
      </c>
      <c r="M102" s="6" t="s">
        <v>32</v>
      </c>
      <c r="N102" s="6" t="s">
        <v>32</v>
      </c>
      <c r="O102" s="6">
        <v>2016</v>
      </c>
    </row>
    <row r="103" spans="1:15" ht="30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1</v>
      </c>
      <c r="G103" s="9">
        <v>5</v>
      </c>
      <c r="H103" s="9">
        <v>1</v>
      </c>
      <c r="I103" s="18" t="s">
        <v>117</v>
      </c>
      <c r="J103" s="10" t="s">
        <v>29</v>
      </c>
      <c r="K103" s="6">
        <v>1</v>
      </c>
      <c r="L103" s="6">
        <v>1</v>
      </c>
      <c r="M103" s="6">
        <v>1</v>
      </c>
      <c r="N103" s="6">
        <f>SUM(K103:M103)</f>
        <v>3</v>
      </c>
      <c r="O103" s="6">
        <v>2016</v>
      </c>
    </row>
    <row r="104" spans="1:15" ht="90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1</v>
      </c>
      <c r="G104" s="9">
        <v>6</v>
      </c>
      <c r="H104" s="9">
        <v>0</v>
      </c>
      <c r="I104" s="19" t="s">
        <v>54</v>
      </c>
      <c r="J104" s="9" t="s">
        <v>36</v>
      </c>
      <c r="K104" s="6" t="s">
        <v>32</v>
      </c>
      <c r="L104" s="6" t="s">
        <v>32</v>
      </c>
      <c r="M104" s="6" t="s">
        <v>32</v>
      </c>
      <c r="N104" s="6" t="s">
        <v>32</v>
      </c>
      <c r="O104" s="6">
        <v>2016</v>
      </c>
    </row>
    <row r="105" spans="1:15" ht="75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1</v>
      </c>
      <c r="G105" s="9">
        <v>6</v>
      </c>
      <c r="H105" s="9">
        <v>1</v>
      </c>
      <c r="I105" s="18" t="s">
        <v>119</v>
      </c>
      <c r="J105" s="10" t="s">
        <v>29</v>
      </c>
      <c r="K105" s="6">
        <v>1</v>
      </c>
      <c r="L105" s="6">
        <v>1</v>
      </c>
      <c r="M105" s="6">
        <v>1</v>
      </c>
      <c r="N105" s="6">
        <f>SUM(K105:M105)</f>
        <v>3</v>
      </c>
      <c r="O105" s="6">
        <v>2016</v>
      </c>
    </row>
    <row r="106" spans="1:15" ht="60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1</v>
      </c>
      <c r="G106" s="9">
        <v>7</v>
      </c>
      <c r="H106" s="9">
        <v>0</v>
      </c>
      <c r="I106" s="19" t="s">
        <v>144</v>
      </c>
      <c r="J106" s="9" t="s">
        <v>36</v>
      </c>
      <c r="K106" s="6" t="s">
        <v>32</v>
      </c>
      <c r="L106" s="6" t="s">
        <v>32</v>
      </c>
      <c r="M106" s="6" t="s">
        <v>32</v>
      </c>
      <c r="N106" s="6" t="s">
        <v>32</v>
      </c>
      <c r="O106" s="6">
        <v>2016</v>
      </c>
    </row>
    <row r="107" spans="1:15" ht="15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7</v>
      </c>
      <c r="H107" s="9">
        <v>1</v>
      </c>
      <c r="I107" s="18" t="s">
        <v>120</v>
      </c>
      <c r="J107" s="10" t="s">
        <v>29</v>
      </c>
      <c r="K107" s="6">
        <v>5</v>
      </c>
      <c r="L107" s="6">
        <v>5</v>
      </c>
      <c r="M107" s="6">
        <v>5</v>
      </c>
      <c r="N107" s="6">
        <f>SUM(K107:M107)</f>
        <v>15</v>
      </c>
      <c r="O107" s="6">
        <v>2016</v>
      </c>
    </row>
    <row r="108" spans="1:15" ht="60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8</v>
      </c>
      <c r="H108" s="9">
        <v>0</v>
      </c>
      <c r="I108" s="19" t="s">
        <v>55</v>
      </c>
      <c r="J108" s="9" t="s">
        <v>36</v>
      </c>
      <c r="K108" s="6" t="s">
        <v>32</v>
      </c>
      <c r="L108" s="6" t="s">
        <v>32</v>
      </c>
      <c r="M108" s="6" t="s">
        <v>32</v>
      </c>
      <c r="N108" s="6" t="s">
        <v>32</v>
      </c>
      <c r="O108" s="6">
        <v>2016</v>
      </c>
    </row>
    <row r="109" spans="1:15" ht="45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8</v>
      </c>
      <c r="H109" s="9">
        <v>1</v>
      </c>
      <c r="I109" s="18" t="s">
        <v>121</v>
      </c>
      <c r="J109" s="10" t="s">
        <v>29</v>
      </c>
      <c r="K109" s="6">
        <v>50</v>
      </c>
      <c r="L109" s="6">
        <v>60</v>
      </c>
      <c r="M109" s="6">
        <v>70</v>
      </c>
      <c r="N109" s="6">
        <f>SUM(K109:M109)</f>
        <v>180</v>
      </c>
      <c r="O109" s="6">
        <v>2016</v>
      </c>
    </row>
    <row r="110" spans="1:15" ht="60">
      <c r="A110" s="9" t="s">
        <v>160</v>
      </c>
      <c r="B110" s="9" t="s">
        <v>41</v>
      </c>
      <c r="C110" s="9">
        <v>3</v>
      </c>
      <c r="D110" s="9">
        <v>1</v>
      </c>
      <c r="E110" s="9">
        <v>2</v>
      </c>
      <c r="F110" s="9">
        <v>1</v>
      </c>
      <c r="G110" s="9">
        <v>9</v>
      </c>
      <c r="H110" s="9">
        <v>0</v>
      </c>
      <c r="I110" s="44" t="s">
        <v>154</v>
      </c>
      <c r="J110" s="9" t="s">
        <v>36</v>
      </c>
      <c r="K110" s="6" t="s">
        <v>32</v>
      </c>
      <c r="L110" s="6" t="s">
        <v>32</v>
      </c>
      <c r="M110" s="6" t="s">
        <v>32</v>
      </c>
      <c r="N110" s="6" t="s">
        <v>32</v>
      </c>
      <c r="O110" s="6">
        <v>2016</v>
      </c>
    </row>
    <row r="111" spans="1:15" ht="30">
      <c r="A111" s="9" t="s">
        <v>160</v>
      </c>
      <c r="B111" s="9" t="s">
        <v>41</v>
      </c>
      <c r="C111" s="9">
        <v>3</v>
      </c>
      <c r="D111" s="9">
        <v>1</v>
      </c>
      <c r="E111" s="9">
        <v>2</v>
      </c>
      <c r="F111" s="9">
        <v>1</v>
      </c>
      <c r="G111" s="9">
        <v>9</v>
      </c>
      <c r="H111" s="9">
        <v>1</v>
      </c>
      <c r="I111" s="18" t="s">
        <v>122</v>
      </c>
      <c r="J111" s="10" t="s">
        <v>29</v>
      </c>
      <c r="K111" s="6">
        <v>2300</v>
      </c>
      <c r="L111" s="6">
        <v>2350</v>
      </c>
      <c r="M111" s="6">
        <v>2400</v>
      </c>
      <c r="N111" s="6">
        <f>SUM(K111:M111)</f>
        <v>7050</v>
      </c>
      <c r="O111" s="6">
        <v>2016</v>
      </c>
    </row>
    <row r="112" spans="1:15" ht="28.5">
      <c r="A112" s="9" t="s">
        <v>160</v>
      </c>
      <c r="B112" s="9" t="s">
        <v>41</v>
      </c>
      <c r="C112" s="9">
        <v>4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41" t="s">
        <v>123</v>
      </c>
      <c r="J112" s="11" t="s">
        <v>28</v>
      </c>
      <c r="K112" s="47">
        <f>K119</f>
        <v>22045</v>
      </c>
      <c r="L112" s="47">
        <f>L119</f>
        <v>22045</v>
      </c>
      <c r="M112" s="47">
        <f>M119</f>
        <v>22045</v>
      </c>
      <c r="N112" s="47">
        <f>N119</f>
        <v>66135</v>
      </c>
      <c r="O112" s="25">
        <v>2016</v>
      </c>
    </row>
    <row r="113" spans="1:15" ht="28.5">
      <c r="A113" s="9" t="s">
        <v>160</v>
      </c>
      <c r="B113" s="9" t="s">
        <v>41</v>
      </c>
      <c r="C113" s="9">
        <v>4</v>
      </c>
      <c r="D113" s="9">
        <v>2</v>
      </c>
      <c r="E113" s="9">
        <v>1</v>
      </c>
      <c r="F113" s="9">
        <v>0</v>
      </c>
      <c r="G113" s="9">
        <v>0</v>
      </c>
      <c r="H113" s="9">
        <v>0</v>
      </c>
      <c r="I113" s="41" t="s">
        <v>124</v>
      </c>
      <c r="J113" s="10" t="s">
        <v>28</v>
      </c>
      <c r="K113" s="59">
        <f>K119</f>
        <v>22045</v>
      </c>
      <c r="L113" s="59">
        <f>L119</f>
        <v>22045</v>
      </c>
      <c r="M113" s="59">
        <f>M119</f>
        <v>22045</v>
      </c>
      <c r="N113" s="59">
        <f>SUM(K113:M113)</f>
        <v>66135</v>
      </c>
      <c r="O113" s="6">
        <v>2016</v>
      </c>
    </row>
    <row r="114" spans="1:15" ht="75">
      <c r="A114" s="9" t="s">
        <v>160</v>
      </c>
      <c r="B114" s="9" t="s">
        <v>41</v>
      </c>
      <c r="C114" s="9">
        <v>4</v>
      </c>
      <c r="D114" s="9">
        <v>2</v>
      </c>
      <c r="E114" s="9">
        <v>1</v>
      </c>
      <c r="F114" s="9">
        <v>0</v>
      </c>
      <c r="G114" s="9">
        <v>1</v>
      </c>
      <c r="H114" s="9">
        <v>1</v>
      </c>
      <c r="I114" s="18" t="s">
        <v>145</v>
      </c>
      <c r="J114" s="10" t="s">
        <v>31</v>
      </c>
      <c r="K114" s="32">
        <v>12</v>
      </c>
      <c r="L114" s="32">
        <v>6.8</v>
      </c>
      <c r="M114" s="32">
        <v>6.3</v>
      </c>
      <c r="N114" s="32">
        <v>8.2</v>
      </c>
      <c r="O114" s="1">
        <v>2016</v>
      </c>
    </row>
    <row r="115" spans="1:15" ht="60">
      <c r="A115" s="9" t="s">
        <v>160</v>
      </c>
      <c r="B115" s="9" t="s">
        <v>41</v>
      </c>
      <c r="C115" s="9">
        <v>4</v>
      </c>
      <c r="D115" s="9">
        <v>2</v>
      </c>
      <c r="E115" s="9">
        <v>1</v>
      </c>
      <c r="F115" s="9">
        <v>0</v>
      </c>
      <c r="G115" s="9">
        <v>1</v>
      </c>
      <c r="H115" s="9">
        <v>0</v>
      </c>
      <c r="I115" s="19" t="s">
        <v>139</v>
      </c>
      <c r="J115" s="10" t="s">
        <v>36</v>
      </c>
      <c r="K115" s="1" t="s">
        <v>32</v>
      </c>
      <c r="L115" s="1" t="s">
        <v>32</v>
      </c>
      <c r="M115" s="1" t="s">
        <v>32</v>
      </c>
      <c r="N115" s="1" t="s">
        <v>32</v>
      </c>
      <c r="O115" s="1">
        <v>2016</v>
      </c>
    </row>
    <row r="116" spans="1:15" ht="30">
      <c r="A116" s="9" t="s">
        <v>160</v>
      </c>
      <c r="B116" s="9" t="s">
        <v>41</v>
      </c>
      <c r="C116" s="9">
        <v>4</v>
      </c>
      <c r="D116" s="9">
        <v>2</v>
      </c>
      <c r="E116" s="9">
        <v>1</v>
      </c>
      <c r="F116" s="9">
        <v>0</v>
      </c>
      <c r="G116" s="9">
        <v>1</v>
      </c>
      <c r="H116" s="9">
        <v>1</v>
      </c>
      <c r="I116" s="18" t="s">
        <v>125</v>
      </c>
      <c r="J116" s="10" t="s">
        <v>29</v>
      </c>
      <c r="K116" s="1">
        <v>50</v>
      </c>
      <c r="L116" s="1">
        <v>50</v>
      </c>
      <c r="M116" s="1">
        <v>50</v>
      </c>
      <c r="N116" s="1">
        <f>SUM(K116:M116)</f>
        <v>150</v>
      </c>
      <c r="O116" s="1">
        <v>2016</v>
      </c>
    </row>
    <row r="117" spans="1:15" ht="90">
      <c r="A117" s="9" t="s">
        <v>160</v>
      </c>
      <c r="B117" s="9" t="s">
        <v>41</v>
      </c>
      <c r="C117" s="9">
        <v>4</v>
      </c>
      <c r="D117" s="9">
        <v>2</v>
      </c>
      <c r="E117" s="9">
        <v>1</v>
      </c>
      <c r="F117" s="9">
        <v>0</v>
      </c>
      <c r="G117" s="9">
        <v>2</v>
      </c>
      <c r="H117" s="9">
        <v>0</v>
      </c>
      <c r="I117" s="19" t="s">
        <v>155</v>
      </c>
      <c r="J117" s="10" t="s">
        <v>36</v>
      </c>
      <c r="K117" s="1" t="s">
        <v>32</v>
      </c>
      <c r="L117" s="1" t="s">
        <v>32</v>
      </c>
      <c r="M117" s="1" t="s">
        <v>32</v>
      </c>
      <c r="N117" s="1" t="s">
        <v>32</v>
      </c>
      <c r="O117" s="1">
        <v>2016</v>
      </c>
    </row>
    <row r="118" spans="1:15" ht="15">
      <c r="A118" s="9" t="s">
        <v>160</v>
      </c>
      <c r="B118" s="9" t="s">
        <v>41</v>
      </c>
      <c r="C118" s="9">
        <v>4</v>
      </c>
      <c r="D118" s="9">
        <v>2</v>
      </c>
      <c r="E118" s="9">
        <v>1</v>
      </c>
      <c r="F118" s="9">
        <v>0</v>
      </c>
      <c r="G118" s="9">
        <v>2</v>
      </c>
      <c r="H118" s="9">
        <v>1</v>
      </c>
      <c r="I118" s="18" t="s">
        <v>126</v>
      </c>
      <c r="J118" s="10" t="s">
        <v>29</v>
      </c>
      <c r="K118" s="1">
        <v>1</v>
      </c>
      <c r="L118" s="1">
        <v>1</v>
      </c>
      <c r="M118" s="1">
        <v>1</v>
      </c>
      <c r="N118" s="1">
        <f>SUM(K118:M118)</f>
        <v>3</v>
      </c>
      <c r="O118" s="1">
        <v>2016</v>
      </c>
    </row>
    <row r="119" spans="1:15" ht="45">
      <c r="A119" s="9" t="s">
        <v>160</v>
      </c>
      <c r="B119" s="9" t="s">
        <v>41</v>
      </c>
      <c r="C119" s="9">
        <v>4</v>
      </c>
      <c r="D119" s="9">
        <v>2</v>
      </c>
      <c r="E119" s="9">
        <v>1</v>
      </c>
      <c r="F119" s="9">
        <v>0</v>
      </c>
      <c r="G119" s="9">
        <v>3</v>
      </c>
      <c r="H119" s="9">
        <v>0</v>
      </c>
      <c r="I119" s="19" t="s">
        <v>162</v>
      </c>
      <c r="J119" s="10" t="s">
        <v>28</v>
      </c>
      <c r="K119" s="60">
        <v>22045</v>
      </c>
      <c r="L119" s="60">
        <v>22045</v>
      </c>
      <c r="M119" s="60">
        <v>22045</v>
      </c>
      <c r="N119" s="60">
        <f>SUM(K119:M119)</f>
        <v>66135</v>
      </c>
      <c r="O119" s="1">
        <v>2016</v>
      </c>
    </row>
    <row r="120" spans="1:15" ht="45">
      <c r="A120" s="9" t="s">
        <v>160</v>
      </c>
      <c r="B120" s="9" t="s">
        <v>41</v>
      </c>
      <c r="C120" s="9">
        <v>4</v>
      </c>
      <c r="D120" s="9">
        <v>2</v>
      </c>
      <c r="E120" s="9">
        <v>1</v>
      </c>
      <c r="F120" s="9">
        <v>0</v>
      </c>
      <c r="G120" s="9">
        <v>3</v>
      </c>
      <c r="H120" s="9">
        <v>1</v>
      </c>
      <c r="I120" s="18" t="s">
        <v>127</v>
      </c>
      <c r="J120" s="10" t="s">
        <v>29</v>
      </c>
      <c r="K120" s="32">
        <v>97</v>
      </c>
      <c r="L120" s="32">
        <v>60</v>
      </c>
      <c r="M120" s="32">
        <v>60</v>
      </c>
      <c r="N120" s="32">
        <v>217</v>
      </c>
      <c r="O120" s="1" t="s">
        <v>37</v>
      </c>
    </row>
    <row r="121" spans="1:15" ht="71.25">
      <c r="A121" s="9" t="s">
        <v>160</v>
      </c>
      <c r="B121" s="9" t="s">
        <v>41</v>
      </c>
      <c r="C121" s="9">
        <v>5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41" t="s">
        <v>128</v>
      </c>
      <c r="J121" s="10" t="s">
        <v>28</v>
      </c>
      <c r="K121" s="46">
        <f>K122+K133</f>
        <v>154133.97</v>
      </c>
      <c r="L121" s="46">
        <f>L122+L133</f>
        <v>192692.52</v>
      </c>
      <c r="M121" s="46">
        <f>M122+M133</f>
        <v>251571.7</v>
      </c>
      <c r="N121" s="46">
        <f>SUM(K121:M121)</f>
        <v>598398.19</v>
      </c>
      <c r="O121" s="6">
        <v>2016</v>
      </c>
    </row>
    <row r="122" spans="1:15" ht="42.75">
      <c r="A122" s="9" t="s">
        <v>160</v>
      </c>
      <c r="B122" s="9" t="s">
        <v>41</v>
      </c>
      <c r="C122" s="9">
        <v>5</v>
      </c>
      <c r="D122" s="9">
        <v>2</v>
      </c>
      <c r="E122" s="9">
        <v>1</v>
      </c>
      <c r="F122" s="9">
        <v>0</v>
      </c>
      <c r="G122" s="9">
        <v>0</v>
      </c>
      <c r="H122" s="9">
        <v>0</v>
      </c>
      <c r="I122" s="41" t="s">
        <v>129</v>
      </c>
      <c r="J122" s="10" t="s">
        <v>28</v>
      </c>
      <c r="K122" s="51">
        <f>K125+K127+K129+K131</f>
        <v>128995.97</v>
      </c>
      <c r="L122" s="51">
        <f>L125+L127+L129+L131</f>
        <v>167204.12</v>
      </c>
      <c r="M122" s="51">
        <f>M125+M127+M129+M131</f>
        <v>225695.9</v>
      </c>
      <c r="N122" s="51">
        <f>SUM(K122:M122)</f>
        <v>521895.99</v>
      </c>
      <c r="O122" s="42">
        <v>2016</v>
      </c>
    </row>
    <row r="123" spans="1:15" ht="60">
      <c r="A123" s="9" t="s">
        <v>160</v>
      </c>
      <c r="B123" s="9" t="s">
        <v>41</v>
      </c>
      <c r="C123" s="9">
        <v>5</v>
      </c>
      <c r="D123" s="9">
        <v>2</v>
      </c>
      <c r="E123" s="9">
        <v>1</v>
      </c>
      <c r="F123" s="9">
        <v>0</v>
      </c>
      <c r="G123" s="9">
        <v>1</v>
      </c>
      <c r="H123" s="9">
        <v>1</v>
      </c>
      <c r="I123" s="18" t="s">
        <v>130</v>
      </c>
      <c r="J123" s="10" t="s">
        <v>31</v>
      </c>
      <c r="K123" s="32" t="s">
        <v>60</v>
      </c>
      <c r="L123" s="32" t="s">
        <v>60</v>
      </c>
      <c r="M123" s="32" t="s">
        <v>60</v>
      </c>
      <c r="N123" s="32" t="s">
        <v>60</v>
      </c>
      <c r="O123" s="1">
        <v>2016</v>
      </c>
    </row>
    <row r="124" spans="1:15" ht="75">
      <c r="A124" s="9" t="s">
        <v>160</v>
      </c>
      <c r="B124" s="9" t="s">
        <v>41</v>
      </c>
      <c r="C124" s="9">
        <v>5</v>
      </c>
      <c r="D124" s="9">
        <v>2</v>
      </c>
      <c r="E124" s="9">
        <v>1</v>
      </c>
      <c r="F124" s="9">
        <v>0</v>
      </c>
      <c r="G124" s="9">
        <v>1</v>
      </c>
      <c r="H124" s="9">
        <v>2</v>
      </c>
      <c r="I124" s="18" t="s">
        <v>143</v>
      </c>
      <c r="J124" s="22" t="s">
        <v>31</v>
      </c>
      <c r="K124" s="32">
        <v>15</v>
      </c>
      <c r="L124" s="32">
        <v>11.8</v>
      </c>
      <c r="M124" s="32">
        <v>9.7</v>
      </c>
      <c r="N124" s="32">
        <v>11.9</v>
      </c>
      <c r="O124" s="27">
        <v>2016</v>
      </c>
    </row>
    <row r="125" spans="1:15" ht="45">
      <c r="A125" s="9" t="s">
        <v>160</v>
      </c>
      <c r="B125" s="9" t="s">
        <v>41</v>
      </c>
      <c r="C125" s="9">
        <v>5</v>
      </c>
      <c r="D125" s="9">
        <v>2</v>
      </c>
      <c r="E125" s="9">
        <v>1</v>
      </c>
      <c r="F125" s="9">
        <v>0</v>
      </c>
      <c r="G125" s="9">
        <v>1</v>
      </c>
      <c r="H125" s="9">
        <v>0</v>
      </c>
      <c r="I125" s="18" t="s">
        <v>131</v>
      </c>
      <c r="J125" s="10" t="s">
        <v>28</v>
      </c>
      <c r="K125" s="60">
        <v>14580</v>
      </c>
      <c r="L125" s="60">
        <v>14580</v>
      </c>
      <c r="M125" s="60">
        <v>14580</v>
      </c>
      <c r="N125" s="60">
        <f aca="true" t="shared" si="5" ref="N125:N131">SUM(K125:M125)</f>
        <v>43740</v>
      </c>
      <c r="O125" s="1" t="s">
        <v>37</v>
      </c>
    </row>
    <row r="126" spans="1:15" s="17" customFormat="1" ht="45">
      <c r="A126" s="9" t="s">
        <v>160</v>
      </c>
      <c r="B126" s="9" t="s">
        <v>41</v>
      </c>
      <c r="C126" s="9">
        <v>5</v>
      </c>
      <c r="D126" s="9">
        <v>2</v>
      </c>
      <c r="E126" s="9">
        <v>1</v>
      </c>
      <c r="F126" s="9">
        <v>0</v>
      </c>
      <c r="G126" s="9">
        <v>1</v>
      </c>
      <c r="H126" s="9">
        <v>1</v>
      </c>
      <c r="I126" s="18" t="s">
        <v>132</v>
      </c>
      <c r="J126" s="10" t="s">
        <v>29</v>
      </c>
      <c r="K126" s="33">
        <v>21</v>
      </c>
      <c r="L126" s="26">
        <v>21</v>
      </c>
      <c r="M126" s="26">
        <v>21</v>
      </c>
      <c r="N126" s="26">
        <f t="shared" si="5"/>
        <v>63</v>
      </c>
      <c r="O126" s="1" t="s">
        <v>37</v>
      </c>
    </row>
    <row r="127" spans="1:15" ht="125.25" customHeight="1">
      <c r="A127" s="9" t="s">
        <v>160</v>
      </c>
      <c r="B127" s="9" t="s">
        <v>41</v>
      </c>
      <c r="C127" s="9">
        <v>5</v>
      </c>
      <c r="D127" s="9">
        <v>2</v>
      </c>
      <c r="E127" s="9">
        <v>1</v>
      </c>
      <c r="F127" s="9">
        <v>0</v>
      </c>
      <c r="G127" s="9">
        <v>2</v>
      </c>
      <c r="H127" s="9">
        <v>0</v>
      </c>
      <c r="I127" s="18" t="s">
        <v>133</v>
      </c>
      <c r="J127" s="10" t="s">
        <v>28</v>
      </c>
      <c r="K127" s="60">
        <v>6193.17</v>
      </c>
      <c r="L127" s="60">
        <v>6377.22</v>
      </c>
      <c r="M127" s="60">
        <v>4500</v>
      </c>
      <c r="N127" s="60">
        <f t="shared" si="5"/>
        <v>17070.39</v>
      </c>
      <c r="O127" s="1" t="s">
        <v>37</v>
      </c>
    </row>
    <row r="128" spans="1:15" s="17" customFormat="1" ht="60">
      <c r="A128" s="9" t="s">
        <v>160</v>
      </c>
      <c r="B128" s="9" t="s">
        <v>41</v>
      </c>
      <c r="C128" s="9">
        <v>5</v>
      </c>
      <c r="D128" s="9">
        <v>2</v>
      </c>
      <c r="E128" s="9">
        <v>1</v>
      </c>
      <c r="F128" s="9">
        <v>0</v>
      </c>
      <c r="G128" s="9">
        <v>2</v>
      </c>
      <c r="H128" s="9">
        <v>1</v>
      </c>
      <c r="I128" s="18" t="s">
        <v>134</v>
      </c>
      <c r="J128" s="10" t="s">
        <v>29</v>
      </c>
      <c r="K128" s="26">
        <v>3</v>
      </c>
      <c r="L128" s="26">
        <v>3</v>
      </c>
      <c r="M128" s="26">
        <v>2</v>
      </c>
      <c r="N128" s="26">
        <f t="shared" si="5"/>
        <v>8</v>
      </c>
      <c r="O128" s="1" t="s">
        <v>37</v>
      </c>
    </row>
    <row r="129" spans="1:15" ht="60">
      <c r="A129" s="9" t="s">
        <v>160</v>
      </c>
      <c r="B129" s="9" t="s">
        <v>41</v>
      </c>
      <c r="C129" s="9">
        <v>5</v>
      </c>
      <c r="D129" s="9">
        <v>7</v>
      </c>
      <c r="E129" s="9">
        <v>8</v>
      </c>
      <c r="F129" s="9">
        <v>7</v>
      </c>
      <c r="G129" s="9">
        <v>4</v>
      </c>
      <c r="H129" s="9">
        <v>0</v>
      </c>
      <c r="I129" s="18" t="s">
        <v>135</v>
      </c>
      <c r="J129" s="10" t="s">
        <v>28</v>
      </c>
      <c r="K129" s="61">
        <v>78756.9</v>
      </c>
      <c r="L129" s="61">
        <v>82615.9</v>
      </c>
      <c r="M129" s="61">
        <v>82615.9</v>
      </c>
      <c r="N129" s="61">
        <f t="shared" si="5"/>
        <v>243988.69999999998</v>
      </c>
      <c r="O129" s="1" t="s">
        <v>37</v>
      </c>
    </row>
    <row r="130" spans="1:15" s="17" customFormat="1" ht="64.5" customHeight="1">
      <c r="A130" s="9" t="s">
        <v>160</v>
      </c>
      <c r="B130" s="9" t="s">
        <v>41</v>
      </c>
      <c r="C130" s="9">
        <v>5</v>
      </c>
      <c r="D130" s="9">
        <v>7</v>
      </c>
      <c r="E130" s="9">
        <v>8</v>
      </c>
      <c r="F130" s="9">
        <v>7</v>
      </c>
      <c r="G130" s="9">
        <v>4</v>
      </c>
      <c r="H130" s="9">
        <v>1</v>
      </c>
      <c r="I130" s="18" t="s">
        <v>136</v>
      </c>
      <c r="J130" s="19" t="s">
        <v>29</v>
      </c>
      <c r="K130" s="35">
        <v>5300</v>
      </c>
      <c r="L130" s="35">
        <v>5500</v>
      </c>
      <c r="M130" s="35">
        <v>5500</v>
      </c>
      <c r="N130" s="35">
        <f t="shared" si="5"/>
        <v>16300</v>
      </c>
      <c r="O130" s="6">
        <v>2016</v>
      </c>
    </row>
    <row r="131" spans="1:15" ht="60">
      <c r="A131" s="9" t="s">
        <v>160</v>
      </c>
      <c r="B131" s="9" t="s">
        <v>41</v>
      </c>
      <c r="C131" s="9">
        <v>5</v>
      </c>
      <c r="D131" s="9">
        <v>2</v>
      </c>
      <c r="E131" s="9">
        <v>1</v>
      </c>
      <c r="F131" s="9">
        <v>0</v>
      </c>
      <c r="G131" s="9">
        <v>4</v>
      </c>
      <c r="H131" s="9">
        <v>0</v>
      </c>
      <c r="I131" s="18" t="s">
        <v>165</v>
      </c>
      <c r="J131" s="10" t="s">
        <v>28</v>
      </c>
      <c r="K131" s="56">
        <v>29465.9</v>
      </c>
      <c r="L131" s="56">
        <v>63631</v>
      </c>
      <c r="M131" s="56">
        <v>124000</v>
      </c>
      <c r="N131" s="50">
        <f t="shared" si="5"/>
        <v>217096.9</v>
      </c>
      <c r="O131" s="6">
        <v>2016</v>
      </c>
    </row>
    <row r="132" spans="1:15" ht="15">
      <c r="A132" s="9" t="s">
        <v>160</v>
      </c>
      <c r="B132" s="9" t="s">
        <v>41</v>
      </c>
      <c r="C132" s="9">
        <v>5</v>
      </c>
      <c r="D132" s="9">
        <v>2</v>
      </c>
      <c r="E132" s="9">
        <v>1</v>
      </c>
      <c r="F132" s="9">
        <v>0</v>
      </c>
      <c r="G132" s="9">
        <v>4</v>
      </c>
      <c r="H132" s="9">
        <v>1</v>
      </c>
      <c r="I132" s="18" t="s">
        <v>170</v>
      </c>
      <c r="J132" s="10" t="s">
        <v>35</v>
      </c>
      <c r="K132" s="37">
        <v>4</v>
      </c>
      <c r="L132" s="37">
        <v>4</v>
      </c>
      <c r="M132" s="24">
        <v>4</v>
      </c>
      <c r="N132" s="24">
        <f>SUM(K132:M132)</f>
        <v>12</v>
      </c>
      <c r="O132" s="6">
        <v>2016</v>
      </c>
    </row>
    <row r="133" spans="1:15" ht="78" customHeight="1">
      <c r="A133" s="9" t="s">
        <v>160</v>
      </c>
      <c r="B133" s="9" t="s">
        <v>41</v>
      </c>
      <c r="C133" s="9">
        <v>5</v>
      </c>
      <c r="D133" s="9">
        <v>2</v>
      </c>
      <c r="E133" s="9">
        <v>2</v>
      </c>
      <c r="F133" s="9">
        <v>0</v>
      </c>
      <c r="G133" s="9">
        <v>0</v>
      </c>
      <c r="H133" s="9">
        <v>0</v>
      </c>
      <c r="I133" s="41" t="s">
        <v>137</v>
      </c>
      <c r="J133" s="10" t="s">
        <v>28</v>
      </c>
      <c r="K133" s="56">
        <f>K137+K138+K139</f>
        <v>25138</v>
      </c>
      <c r="L133" s="56">
        <f>L137+L138+L139</f>
        <v>25488.4</v>
      </c>
      <c r="M133" s="56">
        <f>M137+M138+M139</f>
        <v>25875.800000000003</v>
      </c>
      <c r="N133" s="45">
        <f>SUM(K133:M133)</f>
        <v>76502.20000000001</v>
      </c>
      <c r="O133" s="6">
        <v>2016</v>
      </c>
    </row>
    <row r="134" spans="1:15" s="17" customFormat="1" ht="57">
      <c r="A134" s="9" t="s">
        <v>160</v>
      </c>
      <c r="B134" s="9" t="s">
        <v>41</v>
      </c>
      <c r="C134" s="9">
        <v>5</v>
      </c>
      <c r="D134" s="9">
        <v>2</v>
      </c>
      <c r="E134" s="9">
        <v>2</v>
      </c>
      <c r="F134" s="9">
        <v>0</v>
      </c>
      <c r="G134" s="9">
        <v>0</v>
      </c>
      <c r="H134" s="16">
        <v>1</v>
      </c>
      <c r="I134" s="20" t="s">
        <v>156</v>
      </c>
      <c r="J134" s="16" t="s">
        <v>31</v>
      </c>
      <c r="K134" s="24">
        <v>0.25</v>
      </c>
      <c r="L134" s="24">
        <v>0.3</v>
      </c>
      <c r="M134" s="24">
        <v>0.3</v>
      </c>
      <c r="N134" s="24">
        <v>0.3</v>
      </c>
      <c r="O134" s="6">
        <v>2016</v>
      </c>
    </row>
    <row r="135" spans="1:15" ht="90">
      <c r="A135" s="9" t="s">
        <v>160</v>
      </c>
      <c r="B135" s="9" t="s">
        <v>41</v>
      </c>
      <c r="C135" s="9">
        <v>5</v>
      </c>
      <c r="D135" s="9">
        <v>2</v>
      </c>
      <c r="E135" s="9">
        <v>2</v>
      </c>
      <c r="F135" s="9">
        <v>0</v>
      </c>
      <c r="G135" s="9">
        <v>5</v>
      </c>
      <c r="H135" s="9">
        <v>0</v>
      </c>
      <c r="I135" s="18" t="s">
        <v>56</v>
      </c>
      <c r="J135" s="10" t="s">
        <v>36</v>
      </c>
      <c r="K135" s="6" t="s">
        <v>32</v>
      </c>
      <c r="L135" s="6" t="s">
        <v>32</v>
      </c>
      <c r="M135" s="6" t="s">
        <v>32</v>
      </c>
      <c r="N135" s="6" t="s">
        <v>32</v>
      </c>
      <c r="O135" s="1" t="s">
        <v>37</v>
      </c>
    </row>
    <row r="136" spans="1:15" ht="78.75" customHeight="1">
      <c r="A136" s="9" t="s">
        <v>160</v>
      </c>
      <c r="B136" s="9" t="s">
        <v>41</v>
      </c>
      <c r="C136" s="9">
        <v>5</v>
      </c>
      <c r="D136" s="9">
        <v>2</v>
      </c>
      <c r="E136" s="9">
        <v>2</v>
      </c>
      <c r="F136" s="9">
        <v>0</v>
      </c>
      <c r="G136" s="9">
        <v>5</v>
      </c>
      <c r="H136" s="9">
        <v>1</v>
      </c>
      <c r="I136" s="18" t="s">
        <v>157</v>
      </c>
      <c r="J136" s="10" t="s">
        <v>29</v>
      </c>
      <c r="K136" s="26">
        <v>5</v>
      </c>
      <c r="L136" s="26">
        <v>6</v>
      </c>
      <c r="M136" s="26">
        <v>7</v>
      </c>
      <c r="N136" s="26">
        <f>SUM(K136:M136)</f>
        <v>18</v>
      </c>
      <c r="O136" s="26">
        <v>2016</v>
      </c>
    </row>
    <row r="137" spans="1:15" ht="60">
      <c r="A137" s="9" t="s">
        <v>160</v>
      </c>
      <c r="B137" s="9" t="s">
        <v>41</v>
      </c>
      <c r="C137" s="158">
        <v>5</v>
      </c>
      <c r="D137" s="158">
        <v>5</v>
      </c>
      <c r="E137" s="158">
        <v>0</v>
      </c>
      <c r="F137" s="158">
        <v>8</v>
      </c>
      <c r="G137" s="158">
        <v>2</v>
      </c>
      <c r="H137" s="9">
        <v>0</v>
      </c>
      <c r="I137" s="18" t="s">
        <v>163</v>
      </c>
      <c r="J137" s="15" t="s">
        <v>28</v>
      </c>
      <c r="K137" s="62">
        <v>7397.8</v>
      </c>
      <c r="L137" s="62">
        <v>7748.2</v>
      </c>
      <c r="M137" s="62">
        <v>8135.6</v>
      </c>
      <c r="N137" s="62">
        <f>SUM(K137:M137)</f>
        <v>23281.6</v>
      </c>
      <c r="O137" s="43">
        <v>2016</v>
      </c>
    </row>
    <row r="138" spans="1:15" ht="60">
      <c r="A138" s="9" t="s">
        <v>160</v>
      </c>
      <c r="B138" s="9" t="s">
        <v>41</v>
      </c>
      <c r="C138" s="158">
        <v>5</v>
      </c>
      <c r="D138" s="158">
        <v>7</v>
      </c>
      <c r="E138" s="158">
        <v>8</v>
      </c>
      <c r="F138" s="158">
        <v>6</v>
      </c>
      <c r="G138" s="158">
        <v>4</v>
      </c>
      <c r="H138" s="9">
        <v>0</v>
      </c>
      <c r="I138" s="18" t="s">
        <v>164</v>
      </c>
      <c r="J138" s="15" t="s">
        <v>28</v>
      </c>
      <c r="K138" s="62">
        <v>17740.2</v>
      </c>
      <c r="L138" s="62">
        <v>17740.2</v>
      </c>
      <c r="M138" s="62">
        <v>4519.6</v>
      </c>
      <c r="N138" s="62">
        <f>SUM(K138:M138)</f>
        <v>40000</v>
      </c>
      <c r="O138" s="43">
        <v>2016</v>
      </c>
    </row>
    <row r="139" spans="1:15" ht="75">
      <c r="A139" s="9" t="s">
        <v>160</v>
      </c>
      <c r="B139" s="9" t="s">
        <v>41</v>
      </c>
      <c r="C139" s="158">
        <v>5</v>
      </c>
      <c r="D139" s="158">
        <v>7</v>
      </c>
      <c r="E139" s="158">
        <v>8</v>
      </c>
      <c r="F139" s="158">
        <v>7</v>
      </c>
      <c r="G139" s="158">
        <v>5</v>
      </c>
      <c r="H139" s="9">
        <v>0</v>
      </c>
      <c r="I139" s="18" t="s">
        <v>166</v>
      </c>
      <c r="J139" s="15" t="s">
        <v>28</v>
      </c>
      <c r="K139" s="62">
        <v>0</v>
      </c>
      <c r="L139" s="62">
        <v>0</v>
      </c>
      <c r="M139" s="62">
        <v>13220.6</v>
      </c>
      <c r="N139" s="62">
        <f>SUM(K139:M139)</f>
        <v>13220.6</v>
      </c>
      <c r="O139" s="43">
        <v>2016</v>
      </c>
    </row>
    <row r="140" spans="1:15" ht="60">
      <c r="A140" s="9" t="s">
        <v>160</v>
      </c>
      <c r="B140" s="9" t="s">
        <v>41</v>
      </c>
      <c r="C140" s="9">
        <v>5</v>
      </c>
      <c r="D140" s="9">
        <v>2</v>
      </c>
      <c r="E140" s="9">
        <v>2</v>
      </c>
      <c r="F140" s="9">
        <v>0</v>
      </c>
      <c r="G140" s="9">
        <v>6</v>
      </c>
      <c r="H140" s="9">
        <v>1</v>
      </c>
      <c r="I140" s="18" t="s">
        <v>140</v>
      </c>
      <c r="J140" s="10" t="s">
        <v>29</v>
      </c>
      <c r="K140" s="26">
        <v>10</v>
      </c>
      <c r="L140" s="26">
        <v>10</v>
      </c>
      <c r="M140" s="26">
        <v>10</v>
      </c>
      <c r="N140" s="26">
        <f>SUM(K140:M140)</f>
        <v>30</v>
      </c>
      <c r="O140" s="1" t="s">
        <v>37</v>
      </c>
    </row>
    <row r="141" spans="1:15" ht="105">
      <c r="A141" s="9" t="s">
        <v>160</v>
      </c>
      <c r="B141" s="9" t="s">
        <v>41</v>
      </c>
      <c r="C141" s="9">
        <v>5</v>
      </c>
      <c r="D141" s="9">
        <v>2</v>
      </c>
      <c r="E141" s="9">
        <v>2</v>
      </c>
      <c r="F141" s="9">
        <v>0</v>
      </c>
      <c r="G141" s="9">
        <v>7</v>
      </c>
      <c r="H141" s="9">
        <v>0</v>
      </c>
      <c r="I141" s="19" t="s">
        <v>141</v>
      </c>
      <c r="J141" s="10" t="s">
        <v>36</v>
      </c>
      <c r="K141" s="1" t="s">
        <v>32</v>
      </c>
      <c r="L141" s="1" t="s">
        <v>32</v>
      </c>
      <c r="M141" s="1" t="s">
        <v>32</v>
      </c>
      <c r="N141" s="1" t="s">
        <v>32</v>
      </c>
      <c r="O141" s="1" t="s">
        <v>37</v>
      </c>
    </row>
    <row r="142" spans="1:15" ht="30">
      <c r="A142" s="9" t="s">
        <v>160</v>
      </c>
      <c r="B142" s="9" t="s">
        <v>41</v>
      </c>
      <c r="C142" s="9">
        <v>5</v>
      </c>
      <c r="D142" s="9">
        <v>2</v>
      </c>
      <c r="E142" s="9">
        <v>2</v>
      </c>
      <c r="F142" s="9">
        <v>0</v>
      </c>
      <c r="G142" s="9">
        <v>7</v>
      </c>
      <c r="H142" s="9">
        <v>1</v>
      </c>
      <c r="I142" s="18" t="s">
        <v>138</v>
      </c>
      <c r="J142" s="10" t="s">
        <v>29</v>
      </c>
      <c r="K142" s="26">
        <v>10</v>
      </c>
      <c r="L142" s="26">
        <v>10</v>
      </c>
      <c r="M142" s="26">
        <v>10</v>
      </c>
      <c r="N142" s="26">
        <f>SUM(K142:M142)</f>
        <v>30</v>
      </c>
      <c r="O142" s="1" t="s">
        <v>37</v>
      </c>
    </row>
    <row r="147" ht="15">
      <c r="C147" s="63" t="s">
        <v>158</v>
      </c>
    </row>
    <row r="148" ht="15">
      <c r="C148" s="63" t="s">
        <v>159</v>
      </c>
    </row>
    <row r="214" ht="12.75">
      <c r="A214" s="3" t="s">
        <v>158</v>
      </c>
    </row>
    <row r="215" ht="12.75">
      <c r="A215" s="3" t="s">
        <v>159</v>
      </c>
    </row>
  </sheetData>
  <sheetProtection/>
  <mergeCells count="16">
    <mergeCell ref="C9:C10"/>
    <mergeCell ref="D9:G9"/>
    <mergeCell ref="F10:G10"/>
    <mergeCell ref="K8:M9"/>
    <mergeCell ref="I8:I10"/>
    <mergeCell ref="J8:J10"/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34"/>
  <sheetViews>
    <sheetView view="pageBreakPreview" zoomScale="80" zoomScaleSheetLayoutView="80" zoomScalePageLayoutView="0" workbookViewId="0" topLeftCell="A10">
      <pane ySplit="2" topLeftCell="A12" activePane="bottomLeft" state="frozen"/>
      <selection pane="topLeft" activeCell="C10" sqref="C10"/>
      <selection pane="bottomLeft" activeCell="I30" sqref="I30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3" customWidth="1"/>
    <col min="9" max="9" width="36.25390625" style="3" customWidth="1"/>
    <col min="10" max="10" width="9.375" style="3" bestFit="1" customWidth="1"/>
    <col min="11" max="11" width="14.875" style="3" customWidth="1"/>
    <col min="12" max="12" width="12.8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" width="9.125" style="90" customWidth="1"/>
    <col min="17" max="16384" width="9.125" style="3" customWidth="1"/>
  </cols>
  <sheetData>
    <row r="1" spans="13:15" ht="169.5" customHeight="1">
      <c r="M1" s="268" t="s">
        <v>178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5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91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78" t="s">
        <v>16</v>
      </c>
      <c r="I9" s="294"/>
      <c r="J9" s="296"/>
      <c r="K9" s="266"/>
      <c r="L9" s="292"/>
      <c r="M9" s="267"/>
      <c r="N9" s="266"/>
      <c r="O9" s="267"/>
      <c r="P9" s="91"/>
    </row>
    <row r="10" spans="1:16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79"/>
      <c r="I10" s="295"/>
      <c r="J10" s="285"/>
      <c r="K10" s="6">
        <v>2014</v>
      </c>
      <c r="L10" s="6">
        <v>2015</v>
      </c>
      <c r="M10" s="6">
        <v>2016</v>
      </c>
      <c r="N10" s="1" t="s">
        <v>21</v>
      </c>
      <c r="O10" s="39" t="s">
        <v>22</v>
      </c>
      <c r="P10" s="91"/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92"/>
    </row>
    <row r="12" spans="1:16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 t="s">
        <v>24</v>
      </c>
      <c r="J12" s="10" t="s">
        <v>28</v>
      </c>
      <c r="K12" s="46">
        <f>K13+K17</f>
        <v>793339.8500000001</v>
      </c>
      <c r="L12" s="46">
        <v>611064.3</v>
      </c>
      <c r="M12" s="46">
        <v>574509.7</v>
      </c>
      <c r="N12" s="46">
        <f>SUM(K12:M12)</f>
        <v>1978913.85</v>
      </c>
      <c r="O12" s="6">
        <v>2016</v>
      </c>
      <c r="P12" s="91"/>
    </row>
    <row r="13" spans="1:16" ht="30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 t="s">
        <v>66</v>
      </c>
      <c r="J13" s="10" t="s">
        <v>28</v>
      </c>
      <c r="K13" s="45">
        <f>K19+K38+K81</f>
        <v>573279.55</v>
      </c>
      <c r="L13" s="45">
        <f>L19+L38+L81</f>
        <v>956299.392</v>
      </c>
      <c r="M13" s="45">
        <f>M19+M38+M81</f>
        <v>714519</v>
      </c>
      <c r="N13" s="45">
        <f>SUM(K13:M13)</f>
        <v>2244097.942</v>
      </c>
      <c r="O13" s="6">
        <v>2016</v>
      </c>
      <c r="P13" s="91"/>
    </row>
    <row r="14" spans="1:16" ht="18.75" customHeight="1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1</v>
      </c>
      <c r="I14" s="10" t="s">
        <v>67</v>
      </c>
      <c r="J14" s="10" t="s">
        <v>25</v>
      </c>
      <c r="K14" s="6">
        <v>34166.98</v>
      </c>
      <c r="L14" s="6">
        <v>29053.16</v>
      </c>
      <c r="M14" s="6">
        <v>42915.96</v>
      </c>
      <c r="N14" s="6">
        <f>SUM(K14:M14)</f>
        <v>106136.1</v>
      </c>
      <c r="O14" s="6">
        <v>2016</v>
      </c>
      <c r="P14" s="91"/>
    </row>
    <row r="15" spans="1:16" ht="19.5" customHeight="1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2</v>
      </c>
      <c r="I15" s="10" t="s">
        <v>68</v>
      </c>
      <c r="J15" s="10" t="s">
        <v>61</v>
      </c>
      <c r="K15" s="6">
        <v>25.8</v>
      </c>
      <c r="L15" s="6">
        <v>26.15</v>
      </c>
      <c r="M15" s="6">
        <v>26.57</v>
      </c>
      <c r="N15" s="6">
        <f>M15</f>
        <v>26.57</v>
      </c>
      <c r="O15" s="6">
        <v>2016</v>
      </c>
      <c r="P15" s="91"/>
    </row>
    <row r="16" spans="1:15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9">
        <v>3</v>
      </c>
      <c r="I16" s="38" t="s">
        <v>69</v>
      </c>
      <c r="J16" s="10" t="s">
        <v>62</v>
      </c>
      <c r="K16" s="6">
        <v>1.45</v>
      </c>
      <c r="L16" s="6">
        <v>1.44</v>
      </c>
      <c r="M16" s="6">
        <v>1.43</v>
      </c>
      <c r="N16" s="6">
        <f>M16</f>
        <v>1.43</v>
      </c>
      <c r="O16" s="6">
        <v>2016</v>
      </c>
    </row>
    <row r="17" spans="1:16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10" t="s">
        <v>168</v>
      </c>
      <c r="J17" s="10" t="s">
        <v>28</v>
      </c>
      <c r="K17" s="86">
        <f>K127+K138</f>
        <v>220060.3</v>
      </c>
      <c r="L17" s="45">
        <f>L127+L138</f>
        <v>214737.52</v>
      </c>
      <c r="M17" s="45">
        <f>M127+M138</f>
        <v>273616.7</v>
      </c>
      <c r="N17" s="45">
        <f aca="true" t="shared" si="0" ref="N17:N39">SUM(K17:M17)</f>
        <v>708414.52</v>
      </c>
      <c r="O17" s="6">
        <v>2016</v>
      </c>
      <c r="P17" s="91"/>
    </row>
    <row r="18" spans="1:15" ht="50.25" customHeight="1">
      <c r="A18" s="9" t="s">
        <v>160</v>
      </c>
      <c r="B18" s="9" t="s">
        <v>41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9">
        <v>4</v>
      </c>
      <c r="I18" s="10" t="s">
        <v>70</v>
      </c>
      <c r="J18" s="12" t="s">
        <v>26</v>
      </c>
      <c r="K18" s="29">
        <v>136</v>
      </c>
      <c r="L18" s="29">
        <v>100</v>
      </c>
      <c r="M18" s="29">
        <v>100</v>
      </c>
      <c r="N18" s="30">
        <f t="shared" si="0"/>
        <v>336</v>
      </c>
      <c r="O18" s="31">
        <v>2016</v>
      </c>
    </row>
    <row r="19" spans="1:15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11" t="s">
        <v>146</v>
      </c>
      <c r="J19" s="14" t="s">
        <v>27</v>
      </c>
      <c r="K19" s="87">
        <f>K22+K24+K25+K26+K27+K28+K36+K29+K30+K31+K32+K33+K34</f>
        <v>443625.59</v>
      </c>
      <c r="L19" s="87">
        <f>L22+L24+L25+L26+L27+L28+L36+L29+L30+L31+L32+L33+L34</f>
        <v>609182.892</v>
      </c>
      <c r="M19" s="87">
        <f>M22+M24+M25+M26+M27+M28+M36+M29+M30+M31+M32+M33+M34</f>
        <v>616475.92</v>
      </c>
      <c r="N19" s="48">
        <f t="shared" si="0"/>
        <v>1669284.4020000002</v>
      </c>
      <c r="O19" s="6">
        <v>2016</v>
      </c>
    </row>
    <row r="20" spans="1:15" ht="30">
      <c r="A20" s="9" t="s">
        <v>160</v>
      </c>
      <c r="B20" s="9" t="s">
        <v>41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12" t="s">
        <v>71</v>
      </c>
      <c r="J20" s="10" t="s">
        <v>28</v>
      </c>
      <c r="K20" s="49">
        <f>K19</f>
        <v>443625.59</v>
      </c>
      <c r="L20" s="49">
        <f>L22+L24+L36</f>
        <v>149210.33000000002</v>
      </c>
      <c r="M20" s="49">
        <f>M22+M24+M36</f>
        <v>209749.91</v>
      </c>
      <c r="N20" s="50">
        <f t="shared" si="0"/>
        <v>802585.8300000001</v>
      </c>
      <c r="O20" s="6">
        <v>2016</v>
      </c>
    </row>
    <row r="21" spans="1:15" ht="28.5" customHeight="1">
      <c r="A21" s="9" t="s">
        <v>160</v>
      </c>
      <c r="B21" s="9" t="s">
        <v>41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1</v>
      </c>
      <c r="I21" s="21" t="s">
        <v>72</v>
      </c>
      <c r="J21" s="13" t="s">
        <v>25</v>
      </c>
      <c r="K21" s="28">
        <v>3135.85</v>
      </c>
      <c r="L21" s="28">
        <v>3200</v>
      </c>
      <c r="M21" s="28">
        <v>6072.96</v>
      </c>
      <c r="N21" s="34">
        <f t="shared" si="0"/>
        <v>12408.810000000001</v>
      </c>
      <c r="O21" s="6">
        <v>2016</v>
      </c>
    </row>
    <row r="22" spans="1:16" ht="30">
      <c r="A22" s="9" t="s">
        <v>160</v>
      </c>
      <c r="B22" s="9" t="s">
        <v>41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9">
        <v>0</v>
      </c>
      <c r="I22" s="65" t="s">
        <v>73</v>
      </c>
      <c r="J22" s="10" t="s">
        <v>28</v>
      </c>
      <c r="K22" s="88">
        <v>0</v>
      </c>
      <c r="L22" s="51">
        <v>7500</v>
      </c>
      <c r="M22" s="51">
        <v>0</v>
      </c>
      <c r="N22" s="52">
        <f t="shared" si="0"/>
        <v>7500</v>
      </c>
      <c r="O22" s="6">
        <v>2016</v>
      </c>
      <c r="P22" s="111"/>
    </row>
    <row r="23" spans="1:18" ht="27.75" customHeight="1">
      <c r="A23" s="9" t="s">
        <v>160</v>
      </c>
      <c r="B23" s="9" t="s">
        <v>41</v>
      </c>
      <c r="C23" s="9">
        <v>1</v>
      </c>
      <c r="D23" s="9">
        <v>1</v>
      </c>
      <c r="E23" s="9">
        <v>1</v>
      </c>
      <c r="F23" s="9">
        <v>0</v>
      </c>
      <c r="G23" s="9">
        <v>1</v>
      </c>
      <c r="H23" s="9">
        <v>1</v>
      </c>
      <c r="I23" s="18" t="s">
        <v>74</v>
      </c>
      <c r="J23" s="10" t="s">
        <v>29</v>
      </c>
      <c r="K23" s="6">
        <v>2</v>
      </c>
      <c r="L23" s="6">
        <v>2</v>
      </c>
      <c r="M23" s="6">
        <v>0</v>
      </c>
      <c r="N23" s="23">
        <f t="shared" si="0"/>
        <v>4</v>
      </c>
      <c r="O23" s="6">
        <v>2016</v>
      </c>
      <c r="Q23" s="108" t="s">
        <v>195</v>
      </c>
      <c r="R23" s="89"/>
    </row>
    <row r="24" spans="1:18" ht="34.5" customHeight="1">
      <c r="A24" s="9" t="s">
        <v>160</v>
      </c>
      <c r="B24" s="9" t="s">
        <v>41</v>
      </c>
      <c r="C24" s="9">
        <v>1</v>
      </c>
      <c r="D24" s="9">
        <v>1</v>
      </c>
      <c r="E24" s="9">
        <v>1</v>
      </c>
      <c r="F24" s="9">
        <v>0</v>
      </c>
      <c r="G24" s="9">
        <v>2</v>
      </c>
      <c r="H24" s="9">
        <v>0</v>
      </c>
      <c r="I24" s="19" t="s">
        <v>75</v>
      </c>
      <c r="J24" s="10" t="s">
        <v>28</v>
      </c>
      <c r="K24" s="93">
        <v>102632.3</v>
      </c>
      <c r="L24" s="54">
        <v>121710.33</v>
      </c>
      <c r="M24" s="54">
        <v>199749.91</v>
      </c>
      <c r="N24" s="55">
        <f t="shared" si="0"/>
        <v>424092.54000000004</v>
      </c>
      <c r="O24" s="6">
        <v>2016</v>
      </c>
      <c r="Q24" s="109" t="s">
        <v>196</v>
      </c>
      <c r="R24" s="107"/>
    </row>
    <row r="25" spans="1:15" ht="35.25" customHeight="1">
      <c r="A25" s="9" t="s">
        <v>160</v>
      </c>
      <c r="B25" s="9" t="s">
        <v>41</v>
      </c>
      <c r="C25" s="9">
        <v>1</v>
      </c>
      <c r="D25" s="9">
        <v>1</v>
      </c>
      <c r="E25" s="9">
        <v>1</v>
      </c>
      <c r="F25" s="9">
        <v>0</v>
      </c>
      <c r="G25" s="9">
        <v>2</v>
      </c>
      <c r="H25" s="79">
        <v>0</v>
      </c>
      <c r="I25" s="80" t="s">
        <v>179</v>
      </c>
      <c r="J25" s="80" t="s">
        <v>28</v>
      </c>
      <c r="K25" s="81">
        <v>5359.6</v>
      </c>
      <c r="L25" s="82"/>
      <c r="M25" s="82"/>
      <c r="N25" s="83">
        <f>K25</f>
        <v>5359.6</v>
      </c>
      <c r="O25" s="6"/>
    </row>
    <row r="26" spans="1:18" ht="43.5" customHeight="1">
      <c r="A26" s="9" t="s">
        <v>160</v>
      </c>
      <c r="B26" s="9" t="s">
        <v>41</v>
      </c>
      <c r="C26" s="9">
        <v>1</v>
      </c>
      <c r="D26" s="9">
        <v>1</v>
      </c>
      <c r="E26" s="9">
        <v>1</v>
      </c>
      <c r="F26" s="9">
        <v>0</v>
      </c>
      <c r="G26" s="9">
        <v>2</v>
      </c>
      <c r="H26" s="79">
        <v>0</v>
      </c>
      <c r="I26" s="80" t="s">
        <v>180</v>
      </c>
      <c r="J26" s="80" t="s">
        <v>28</v>
      </c>
      <c r="K26" s="81">
        <v>192318.1</v>
      </c>
      <c r="L26" s="82"/>
      <c r="M26" s="82"/>
      <c r="N26" s="83">
        <f>K26</f>
        <v>192318.1</v>
      </c>
      <c r="O26" s="6"/>
      <c r="R26" s="90"/>
    </row>
    <row r="27" spans="1:16" ht="31.5" customHeight="1">
      <c r="A27" s="9" t="s">
        <v>160</v>
      </c>
      <c r="B27" s="9" t="s">
        <v>41</v>
      </c>
      <c r="C27" s="9">
        <v>1</v>
      </c>
      <c r="D27" s="9">
        <v>1</v>
      </c>
      <c r="E27" s="9">
        <v>1</v>
      </c>
      <c r="F27" s="9">
        <v>0</v>
      </c>
      <c r="G27" s="9">
        <v>2</v>
      </c>
      <c r="H27" s="79">
        <v>0</v>
      </c>
      <c r="I27" s="80" t="s">
        <v>181</v>
      </c>
      <c r="J27" s="80" t="s">
        <v>28</v>
      </c>
      <c r="K27" s="84">
        <v>60338.29</v>
      </c>
      <c r="L27" s="82"/>
      <c r="M27" s="82"/>
      <c r="N27" s="83">
        <f>K27</f>
        <v>60338.29</v>
      </c>
      <c r="O27" s="6"/>
      <c r="P27" s="90" t="s">
        <v>202</v>
      </c>
    </row>
    <row r="28" spans="1:16" ht="43.5" customHeight="1">
      <c r="A28" s="9" t="s">
        <v>160</v>
      </c>
      <c r="B28" s="9" t="s">
        <v>41</v>
      </c>
      <c r="C28" s="9">
        <v>1</v>
      </c>
      <c r="D28" s="9">
        <v>1</v>
      </c>
      <c r="E28" s="9">
        <v>1</v>
      </c>
      <c r="F28" s="9">
        <v>0</v>
      </c>
      <c r="G28" s="9">
        <v>2</v>
      </c>
      <c r="H28" s="79">
        <v>0</v>
      </c>
      <c r="I28" s="80" t="s">
        <v>182</v>
      </c>
      <c r="J28" s="80" t="s">
        <v>28</v>
      </c>
      <c r="K28" s="84">
        <v>43836.94</v>
      </c>
      <c r="L28" s="82"/>
      <c r="M28" s="82"/>
      <c r="N28" s="83">
        <f>K28</f>
        <v>43836.94</v>
      </c>
      <c r="O28" s="6"/>
      <c r="P28" s="90" t="s">
        <v>202</v>
      </c>
    </row>
    <row r="29" spans="1:16" ht="43.5" customHeight="1">
      <c r="A29" s="9" t="s">
        <v>160</v>
      </c>
      <c r="B29" s="9" t="s">
        <v>41</v>
      </c>
      <c r="C29" s="9">
        <v>1</v>
      </c>
      <c r="D29" s="9">
        <v>1</v>
      </c>
      <c r="E29" s="9">
        <v>1</v>
      </c>
      <c r="F29" s="9">
        <v>0</v>
      </c>
      <c r="G29" s="9">
        <v>2</v>
      </c>
      <c r="H29" s="79">
        <v>0</v>
      </c>
      <c r="I29" s="80" t="s">
        <v>209</v>
      </c>
      <c r="J29" s="80" t="s">
        <v>28</v>
      </c>
      <c r="K29" s="121">
        <v>0</v>
      </c>
      <c r="L29" s="82">
        <v>38726.772</v>
      </c>
      <c r="M29" s="82"/>
      <c r="N29" s="83">
        <f>L29</f>
        <v>38726.772</v>
      </c>
      <c r="O29" s="6"/>
      <c r="P29" s="90" t="s">
        <v>212</v>
      </c>
    </row>
    <row r="30" spans="1:15" ht="45">
      <c r="A30" s="122" t="s">
        <v>160</v>
      </c>
      <c r="B30" s="122" t="s">
        <v>41</v>
      </c>
      <c r="C30" s="122">
        <v>1</v>
      </c>
      <c r="D30" s="122">
        <v>1</v>
      </c>
      <c r="E30" s="122">
        <v>1</v>
      </c>
      <c r="F30" s="122">
        <v>0</v>
      </c>
      <c r="G30" s="122">
        <v>3</v>
      </c>
      <c r="H30" s="122">
        <v>0</v>
      </c>
      <c r="I30" s="65" t="s">
        <v>191</v>
      </c>
      <c r="J30" s="80" t="s">
        <v>28</v>
      </c>
      <c r="K30" s="85">
        <v>12343.65</v>
      </c>
      <c r="L30" s="56">
        <v>215263.77</v>
      </c>
      <c r="M30" s="56">
        <v>194521.99</v>
      </c>
      <c r="N30" s="45">
        <f>K30+L30+M30</f>
        <v>422129.41</v>
      </c>
      <c r="O30" s="6"/>
    </row>
    <row r="31" spans="1:15" ht="45">
      <c r="A31" s="122" t="s">
        <v>160</v>
      </c>
      <c r="B31" s="122" t="s">
        <v>41</v>
      </c>
      <c r="C31" s="122">
        <v>1</v>
      </c>
      <c r="D31" s="122">
        <v>1</v>
      </c>
      <c r="E31" s="122">
        <v>1</v>
      </c>
      <c r="F31" s="122">
        <v>0</v>
      </c>
      <c r="G31" s="122">
        <v>3</v>
      </c>
      <c r="H31" s="122">
        <v>0</v>
      </c>
      <c r="I31" s="65" t="s">
        <v>192</v>
      </c>
      <c r="J31" s="80" t="s">
        <v>28</v>
      </c>
      <c r="K31" s="85">
        <v>8967.9</v>
      </c>
      <c r="L31" s="56"/>
      <c r="M31" s="56"/>
      <c r="N31" s="45">
        <f>K31</f>
        <v>8967.9</v>
      </c>
      <c r="O31" s="6"/>
    </row>
    <row r="32" spans="1:16" ht="45">
      <c r="A32" s="122" t="s">
        <v>160</v>
      </c>
      <c r="B32" s="122" t="s">
        <v>41</v>
      </c>
      <c r="C32" s="122">
        <v>1</v>
      </c>
      <c r="D32" s="122">
        <v>1</v>
      </c>
      <c r="E32" s="122">
        <v>1</v>
      </c>
      <c r="F32" s="122">
        <v>0</v>
      </c>
      <c r="G32" s="122">
        <v>3</v>
      </c>
      <c r="H32" s="122">
        <v>0</v>
      </c>
      <c r="I32" s="65" t="s">
        <v>210</v>
      </c>
      <c r="J32" s="80" t="s">
        <v>28</v>
      </c>
      <c r="K32" s="121">
        <v>0</v>
      </c>
      <c r="L32" s="56">
        <v>6474.95</v>
      </c>
      <c r="M32" s="56"/>
      <c r="N32" s="83">
        <f>L32</f>
        <v>6474.95</v>
      </c>
      <c r="O32" s="6"/>
      <c r="P32" s="90" t="s">
        <v>212</v>
      </c>
    </row>
    <row r="33" spans="1:15" ht="45">
      <c r="A33" s="122" t="s">
        <v>160</v>
      </c>
      <c r="B33" s="122" t="s">
        <v>41</v>
      </c>
      <c r="C33" s="122">
        <v>1</v>
      </c>
      <c r="D33" s="122">
        <v>1</v>
      </c>
      <c r="E33" s="122">
        <v>1</v>
      </c>
      <c r="F33" s="122">
        <v>0</v>
      </c>
      <c r="G33" s="122">
        <v>4</v>
      </c>
      <c r="H33" s="122">
        <v>0</v>
      </c>
      <c r="I33" s="65" t="s">
        <v>193</v>
      </c>
      <c r="J33" s="80" t="s">
        <v>28</v>
      </c>
      <c r="K33" s="85">
        <v>4534.45</v>
      </c>
      <c r="L33" s="56">
        <v>199507.07</v>
      </c>
      <c r="M33" s="56">
        <v>212204.02</v>
      </c>
      <c r="N33" s="45">
        <f>K33+L33+M33</f>
        <v>416245.54000000004</v>
      </c>
      <c r="O33" s="6"/>
    </row>
    <row r="34" spans="1:15" ht="45">
      <c r="A34" s="122" t="s">
        <v>160</v>
      </c>
      <c r="B34" s="122" t="s">
        <v>41</v>
      </c>
      <c r="C34" s="122">
        <v>1</v>
      </c>
      <c r="D34" s="122">
        <v>1</v>
      </c>
      <c r="E34" s="122">
        <v>1</v>
      </c>
      <c r="F34" s="122">
        <v>0</v>
      </c>
      <c r="G34" s="122">
        <v>4</v>
      </c>
      <c r="H34" s="122">
        <v>0</v>
      </c>
      <c r="I34" s="65" t="s">
        <v>194</v>
      </c>
      <c r="J34" s="80" t="s">
        <v>28</v>
      </c>
      <c r="K34" s="85">
        <v>3294.36</v>
      </c>
      <c r="L34" s="56"/>
      <c r="M34" s="56"/>
      <c r="N34" s="45">
        <f>K34</f>
        <v>3294.36</v>
      </c>
      <c r="O34" s="6"/>
    </row>
    <row r="35" spans="1:16" ht="35.25" customHeight="1">
      <c r="A35" s="9" t="s">
        <v>160</v>
      </c>
      <c r="B35" s="9" t="s">
        <v>41</v>
      </c>
      <c r="C35" s="9">
        <v>1</v>
      </c>
      <c r="D35" s="9">
        <v>1</v>
      </c>
      <c r="E35" s="9">
        <v>1</v>
      </c>
      <c r="F35" s="9">
        <v>0</v>
      </c>
      <c r="G35" s="9">
        <v>2</v>
      </c>
      <c r="H35" s="9">
        <v>1</v>
      </c>
      <c r="I35" s="18" t="s">
        <v>76</v>
      </c>
      <c r="J35" s="13" t="s">
        <v>25</v>
      </c>
      <c r="K35" s="35">
        <v>3135.85</v>
      </c>
      <c r="L35" s="35">
        <v>3200</v>
      </c>
      <c r="M35" s="35">
        <v>6072.96</v>
      </c>
      <c r="N35" s="36">
        <f t="shared" si="0"/>
        <v>12408.810000000001</v>
      </c>
      <c r="O35" s="6">
        <v>2016</v>
      </c>
      <c r="P35" s="90" t="s">
        <v>211</v>
      </c>
    </row>
    <row r="36" spans="1:16" ht="45">
      <c r="A36" s="9" t="s">
        <v>160</v>
      </c>
      <c r="B36" s="9" t="s">
        <v>41</v>
      </c>
      <c r="C36" s="9">
        <v>1</v>
      </c>
      <c r="D36" s="9">
        <v>1</v>
      </c>
      <c r="E36" s="9">
        <v>1</v>
      </c>
      <c r="F36" s="9">
        <v>0</v>
      </c>
      <c r="G36" s="9">
        <v>3</v>
      </c>
      <c r="H36" s="9">
        <v>0</v>
      </c>
      <c r="I36" s="19" t="s">
        <v>77</v>
      </c>
      <c r="J36" s="10" t="s">
        <v>28</v>
      </c>
      <c r="K36" s="51">
        <v>10000</v>
      </c>
      <c r="L36" s="51">
        <v>20000</v>
      </c>
      <c r="M36" s="51">
        <v>10000</v>
      </c>
      <c r="N36" s="45">
        <f t="shared" si="0"/>
        <v>40000</v>
      </c>
      <c r="O36" s="6">
        <v>2016</v>
      </c>
      <c r="P36" s="111"/>
    </row>
    <row r="37" spans="1:15" ht="33.75" customHeight="1">
      <c r="A37" s="9" t="s">
        <v>160</v>
      </c>
      <c r="B37" s="9" t="s">
        <v>41</v>
      </c>
      <c r="C37" s="9">
        <v>1</v>
      </c>
      <c r="D37" s="9">
        <v>1</v>
      </c>
      <c r="E37" s="9">
        <v>1</v>
      </c>
      <c r="F37" s="9">
        <v>0</v>
      </c>
      <c r="G37" s="9">
        <v>3</v>
      </c>
      <c r="H37" s="9">
        <v>1</v>
      </c>
      <c r="I37" s="18" t="s">
        <v>78</v>
      </c>
      <c r="J37" s="10" t="s">
        <v>29</v>
      </c>
      <c r="K37" s="6">
        <v>6</v>
      </c>
      <c r="L37" s="6">
        <v>3</v>
      </c>
      <c r="M37" s="6">
        <v>6</v>
      </c>
      <c r="N37" s="6">
        <f t="shared" si="0"/>
        <v>15</v>
      </c>
      <c r="O37" s="6">
        <v>2016</v>
      </c>
    </row>
    <row r="38" spans="1:15" ht="47.25">
      <c r="A38" s="9" t="s">
        <v>160</v>
      </c>
      <c r="B38" s="9" t="s">
        <v>41</v>
      </c>
      <c r="C38" s="9">
        <v>2</v>
      </c>
      <c r="D38" s="9">
        <v>1</v>
      </c>
      <c r="E38" s="9">
        <v>0</v>
      </c>
      <c r="F38" s="9">
        <v>0</v>
      </c>
      <c r="G38" s="9">
        <v>0</v>
      </c>
      <c r="H38" s="9">
        <v>0</v>
      </c>
      <c r="I38" s="11" t="s">
        <v>79</v>
      </c>
      <c r="J38" s="11" t="s">
        <v>28</v>
      </c>
      <c r="K38" s="47">
        <f>K39+K66</f>
        <v>127547.22</v>
      </c>
      <c r="L38" s="47">
        <f>L39+L66</f>
        <v>295370.70999999996</v>
      </c>
      <c r="M38" s="47">
        <f>M39+M66</f>
        <v>79725</v>
      </c>
      <c r="N38" s="46">
        <f t="shared" si="0"/>
        <v>502642.92999999993</v>
      </c>
      <c r="O38" s="6">
        <v>2016</v>
      </c>
    </row>
    <row r="39" spans="1:15" ht="30">
      <c r="A39" s="9" t="s">
        <v>160</v>
      </c>
      <c r="B39" s="9" t="s">
        <v>41</v>
      </c>
      <c r="C39" s="9">
        <v>2</v>
      </c>
      <c r="D39" s="9">
        <v>1</v>
      </c>
      <c r="E39" s="9">
        <v>1</v>
      </c>
      <c r="F39" s="9">
        <v>0</v>
      </c>
      <c r="G39" s="9">
        <v>0</v>
      </c>
      <c r="H39" s="9">
        <v>0</v>
      </c>
      <c r="I39" s="12" t="s">
        <v>80</v>
      </c>
      <c r="J39" s="10" t="s">
        <v>28</v>
      </c>
      <c r="K39" s="45">
        <f>K42+K44+K46+K48+K50+K52+K54+K57+K61+K63+K64</f>
        <v>91201.22</v>
      </c>
      <c r="L39" s="45">
        <f>L42+L44+L46+L48+L50+L52+L54+L57+L61+L63+L64</f>
        <v>245370.71</v>
      </c>
      <c r="M39" s="45">
        <f>M42+M44+M46+M48+M50+M52+M54+M57+M61+M63+M64</f>
        <v>67125</v>
      </c>
      <c r="N39" s="45">
        <f t="shared" si="0"/>
        <v>403696.93</v>
      </c>
      <c r="O39" s="6">
        <v>2015</v>
      </c>
    </row>
    <row r="40" spans="1:15" ht="30">
      <c r="A40" s="9" t="s">
        <v>160</v>
      </c>
      <c r="B40" s="9" t="s">
        <v>41</v>
      </c>
      <c r="C40" s="9">
        <v>2</v>
      </c>
      <c r="D40" s="9">
        <v>1</v>
      </c>
      <c r="E40" s="9">
        <v>1</v>
      </c>
      <c r="F40" s="9">
        <v>0</v>
      </c>
      <c r="G40" s="9">
        <v>0</v>
      </c>
      <c r="H40" s="9">
        <v>1</v>
      </c>
      <c r="I40" s="12" t="s">
        <v>81</v>
      </c>
      <c r="J40" s="10" t="s">
        <v>57</v>
      </c>
      <c r="K40" s="6">
        <v>7.2</v>
      </c>
      <c r="L40" s="37">
        <v>8.2</v>
      </c>
      <c r="M40" s="6">
        <v>8.2</v>
      </c>
      <c r="N40" s="6">
        <f>M40</f>
        <v>8.2</v>
      </c>
      <c r="O40" s="6">
        <v>2015</v>
      </c>
    </row>
    <row r="41" spans="1:15" ht="64.5" customHeight="1">
      <c r="A41" s="9" t="s">
        <v>160</v>
      </c>
      <c r="B41" s="9" t="s">
        <v>41</v>
      </c>
      <c r="C41" s="9">
        <v>2</v>
      </c>
      <c r="D41" s="9">
        <v>1</v>
      </c>
      <c r="E41" s="9">
        <v>1</v>
      </c>
      <c r="F41" s="9">
        <v>0</v>
      </c>
      <c r="G41" s="9">
        <v>0</v>
      </c>
      <c r="H41" s="9">
        <v>2</v>
      </c>
      <c r="I41" s="12" t="s">
        <v>147</v>
      </c>
      <c r="J41" s="10" t="s">
        <v>58</v>
      </c>
      <c r="K41" s="6">
        <v>0.524</v>
      </c>
      <c r="L41" s="6">
        <v>0.525</v>
      </c>
      <c r="M41" s="6">
        <v>0.526</v>
      </c>
      <c r="N41" s="6">
        <f>M41</f>
        <v>0.526</v>
      </c>
      <c r="O41" s="6">
        <v>2016</v>
      </c>
    </row>
    <row r="42" spans="1:17" ht="45">
      <c r="A42" s="9" t="s">
        <v>160</v>
      </c>
      <c r="B42" s="9" t="s">
        <v>41</v>
      </c>
      <c r="C42" s="9">
        <v>2</v>
      </c>
      <c r="D42" s="9">
        <v>1</v>
      </c>
      <c r="E42" s="9">
        <v>1</v>
      </c>
      <c r="F42" s="9">
        <v>0</v>
      </c>
      <c r="G42" s="9">
        <v>1</v>
      </c>
      <c r="H42" s="9">
        <v>0</v>
      </c>
      <c r="I42" s="19" t="s">
        <v>82</v>
      </c>
      <c r="J42" s="10" t="s">
        <v>28</v>
      </c>
      <c r="K42" s="51">
        <v>0</v>
      </c>
      <c r="L42" s="126">
        <v>96132.69</v>
      </c>
      <c r="M42" s="51">
        <v>0</v>
      </c>
      <c r="N42" s="45">
        <f>SUM(K42:M42)</f>
        <v>96132.69</v>
      </c>
      <c r="O42" s="6">
        <v>2015</v>
      </c>
      <c r="P42" s="111"/>
      <c r="Q42" s="127" t="s">
        <v>213</v>
      </c>
    </row>
    <row r="43" spans="1:15" ht="15">
      <c r="A43" s="9" t="s">
        <v>160</v>
      </c>
      <c r="B43" s="9" t="s">
        <v>41</v>
      </c>
      <c r="C43" s="9">
        <v>2</v>
      </c>
      <c r="D43" s="9">
        <v>1</v>
      </c>
      <c r="E43" s="9">
        <v>1</v>
      </c>
      <c r="F43" s="9">
        <v>0</v>
      </c>
      <c r="G43" s="9">
        <v>1</v>
      </c>
      <c r="H43" s="9">
        <v>1</v>
      </c>
      <c r="I43" s="18" t="s">
        <v>83</v>
      </c>
      <c r="J43" s="10" t="s">
        <v>30</v>
      </c>
      <c r="K43" s="6">
        <v>0</v>
      </c>
      <c r="L43" s="6">
        <v>11843</v>
      </c>
      <c r="M43" s="6">
        <v>0</v>
      </c>
      <c r="N43" s="6">
        <f>L43</f>
        <v>11843</v>
      </c>
      <c r="O43" s="6">
        <v>2015</v>
      </c>
    </row>
    <row r="44" spans="1:16" ht="15">
      <c r="A44" s="9" t="s">
        <v>160</v>
      </c>
      <c r="B44" s="9" t="s">
        <v>41</v>
      </c>
      <c r="C44" s="9">
        <v>2</v>
      </c>
      <c r="D44" s="9">
        <v>1</v>
      </c>
      <c r="E44" s="9">
        <v>1</v>
      </c>
      <c r="F44" s="9">
        <v>0</v>
      </c>
      <c r="G44" s="9">
        <v>2</v>
      </c>
      <c r="H44" s="9">
        <v>0</v>
      </c>
      <c r="I44" s="19" t="s">
        <v>84</v>
      </c>
      <c r="J44" s="10" t="s">
        <v>28</v>
      </c>
      <c r="K44" s="51">
        <v>31081.04</v>
      </c>
      <c r="L44" s="51">
        <v>48125</v>
      </c>
      <c r="M44" s="51">
        <v>40125</v>
      </c>
      <c r="N44" s="45">
        <f aca="true" t="shared" si="1" ref="N44:N56">SUM(K44:M44)</f>
        <v>119331.04000000001</v>
      </c>
      <c r="O44" s="6">
        <v>2016</v>
      </c>
      <c r="P44" s="111"/>
    </row>
    <row r="45" spans="1:15" ht="15">
      <c r="A45" s="9" t="s">
        <v>160</v>
      </c>
      <c r="B45" s="9" t="s">
        <v>41</v>
      </c>
      <c r="C45" s="9">
        <v>2</v>
      </c>
      <c r="D45" s="9">
        <v>1</v>
      </c>
      <c r="E45" s="9">
        <v>1</v>
      </c>
      <c r="F45" s="9">
        <v>0</v>
      </c>
      <c r="G45" s="9">
        <v>2</v>
      </c>
      <c r="H45" s="9">
        <v>1</v>
      </c>
      <c r="I45" s="18" t="s">
        <v>83</v>
      </c>
      <c r="J45" s="10" t="s">
        <v>30</v>
      </c>
      <c r="K45" s="6">
        <v>72.4</v>
      </c>
      <c r="L45" s="6">
        <v>112.1</v>
      </c>
      <c r="M45" s="6">
        <v>93.5</v>
      </c>
      <c r="N45" s="6">
        <f t="shared" si="1"/>
        <v>278</v>
      </c>
      <c r="O45" s="6">
        <v>2016</v>
      </c>
    </row>
    <row r="46" spans="1:15" ht="45">
      <c r="A46" s="9" t="s">
        <v>160</v>
      </c>
      <c r="B46" s="9" t="s">
        <v>41</v>
      </c>
      <c r="C46" s="9">
        <v>2</v>
      </c>
      <c r="D46" s="9">
        <v>1</v>
      </c>
      <c r="E46" s="9">
        <v>1</v>
      </c>
      <c r="F46" s="9">
        <v>0</v>
      </c>
      <c r="G46" s="9">
        <v>3</v>
      </c>
      <c r="H46" s="9">
        <v>0</v>
      </c>
      <c r="I46" s="19" t="s">
        <v>85</v>
      </c>
      <c r="J46" s="10" t="s">
        <v>28</v>
      </c>
      <c r="K46" s="51">
        <v>0</v>
      </c>
      <c r="L46" s="51">
        <v>0</v>
      </c>
      <c r="M46" s="51">
        <v>100</v>
      </c>
      <c r="N46" s="45">
        <f t="shared" si="1"/>
        <v>100</v>
      </c>
      <c r="O46" s="6">
        <v>2016</v>
      </c>
    </row>
    <row r="47" spans="1:15" ht="48" customHeight="1">
      <c r="A47" s="9" t="s">
        <v>160</v>
      </c>
      <c r="B47" s="9" t="s">
        <v>41</v>
      </c>
      <c r="C47" s="9">
        <v>2</v>
      </c>
      <c r="D47" s="9">
        <v>1</v>
      </c>
      <c r="E47" s="9">
        <v>1</v>
      </c>
      <c r="F47" s="9">
        <v>0</v>
      </c>
      <c r="G47" s="9">
        <v>3</v>
      </c>
      <c r="H47" s="9">
        <v>1</v>
      </c>
      <c r="I47" s="18" t="s">
        <v>86</v>
      </c>
      <c r="J47" s="10" t="s">
        <v>29</v>
      </c>
      <c r="K47" s="6">
        <v>0</v>
      </c>
      <c r="L47" s="6">
        <v>0</v>
      </c>
      <c r="M47" s="6">
        <v>1</v>
      </c>
      <c r="N47" s="6">
        <f t="shared" si="1"/>
        <v>1</v>
      </c>
      <c r="O47" s="6">
        <v>2016</v>
      </c>
    </row>
    <row r="48" spans="1:17" ht="19.5" customHeight="1">
      <c r="A48" s="9" t="s">
        <v>160</v>
      </c>
      <c r="B48" s="9" t="s">
        <v>41</v>
      </c>
      <c r="C48" s="9">
        <v>2</v>
      </c>
      <c r="D48" s="9">
        <v>1</v>
      </c>
      <c r="E48" s="9">
        <v>1</v>
      </c>
      <c r="F48" s="9">
        <v>0</v>
      </c>
      <c r="G48" s="9">
        <v>4</v>
      </c>
      <c r="H48" s="9">
        <v>0</v>
      </c>
      <c r="I48" s="19" t="s">
        <v>87</v>
      </c>
      <c r="J48" s="10" t="s">
        <v>28</v>
      </c>
      <c r="K48" s="88">
        <v>14362</v>
      </c>
      <c r="L48" s="51">
        <v>11113.02</v>
      </c>
      <c r="M48" s="51">
        <v>10000</v>
      </c>
      <c r="N48" s="45">
        <f t="shared" si="1"/>
        <v>35475.020000000004</v>
      </c>
      <c r="O48" s="6">
        <v>2016</v>
      </c>
      <c r="P48" s="111"/>
      <c r="Q48" s="113" t="s">
        <v>198</v>
      </c>
    </row>
    <row r="49" spans="1:15" ht="19.5" customHeight="1">
      <c r="A49" s="9" t="s">
        <v>160</v>
      </c>
      <c r="B49" s="9" t="s">
        <v>41</v>
      </c>
      <c r="C49" s="9">
        <v>2</v>
      </c>
      <c r="D49" s="9">
        <v>1</v>
      </c>
      <c r="E49" s="9">
        <v>1</v>
      </c>
      <c r="F49" s="9">
        <v>0</v>
      </c>
      <c r="G49" s="9">
        <v>4</v>
      </c>
      <c r="H49" s="9">
        <v>1</v>
      </c>
      <c r="I49" s="18" t="s">
        <v>88</v>
      </c>
      <c r="J49" s="10" t="s">
        <v>29</v>
      </c>
      <c r="K49" s="6">
        <v>12</v>
      </c>
      <c r="L49" s="6">
        <v>6</v>
      </c>
      <c r="M49" s="6">
        <v>12</v>
      </c>
      <c r="N49" s="6">
        <f t="shared" si="1"/>
        <v>30</v>
      </c>
      <c r="O49" s="6">
        <v>2016</v>
      </c>
    </row>
    <row r="50" spans="1:17" ht="45">
      <c r="A50" s="9" t="s">
        <v>160</v>
      </c>
      <c r="B50" s="9" t="s">
        <v>41</v>
      </c>
      <c r="C50" s="9">
        <v>2</v>
      </c>
      <c r="D50" s="9">
        <v>1</v>
      </c>
      <c r="E50" s="9">
        <v>1</v>
      </c>
      <c r="F50" s="9">
        <v>0</v>
      </c>
      <c r="G50" s="9">
        <v>5</v>
      </c>
      <c r="H50" s="9">
        <v>0</v>
      </c>
      <c r="I50" s="19" t="s">
        <v>89</v>
      </c>
      <c r="J50" s="10" t="s">
        <v>28</v>
      </c>
      <c r="K50" s="88">
        <v>7550.1</v>
      </c>
      <c r="L50" s="51">
        <v>0</v>
      </c>
      <c r="M50" s="51">
        <v>0</v>
      </c>
      <c r="N50" s="45">
        <f t="shared" si="1"/>
        <v>7550.1</v>
      </c>
      <c r="O50" s="6">
        <v>2014</v>
      </c>
      <c r="P50" s="111"/>
      <c r="Q50" s="113"/>
    </row>
    <row r="51" spans="1:15" ht="19.5" customHeight="1">
      <c r="A51" s="9" t="s">
        <v>160</v>
      </c>
      <c r="B51" s="9" t="s">
        <v>41</v>
      </c>
      <c r="C51" s="9">
        <v>2</v>
      </c>
      <c r="D51" s="9">
        <v>1</v>
      </c>
      <c r="E51" s="9">
        <v>1</v>
      </c>
      <c r="F51" s="9">
        <v>0</v>
      </c>
      <c r="G51" s="9">
        <v>5</v>
      </c>
      <c r="H51" s="9">
        <v>1</v>
      </c>
      <c r="I51" s="18" t="s">
        <v>90</v>
      </c>
      <c r="J51" s="10" t="s">
        <v>32</v>
      </c>
      <c r="K51" s="6">
        <v>1</v>
      </c>
      <c r="L51" s="6">
        <v>0</v>
      </c>
      <c r="M51" s="6">
        <v>0</v>
      </c>
      <c r="N51" s="6">
        <f t="shared" si="1"/>
        <v>1</v>
      </c>
      <c r="O51" s="6">
        <v>2014</v>
      </c>
    </row>
    <row r="52" spans="1:17" ht="45">
      <c r="A52" s="9" t="s">
        <v>160</v>
      </c>
      <c r="B52" s="9" t="s">
        <v>41</v>
      </c>
      <c r="C52" s="9">
        <v>2</v>
      </c>
      <c r="D52" s="9">
        <v>1</v>
      </c>
      <c r="E52" s="9">
        <v>1</v>
      </c>
      <c r="F52" s="9">
        <v>0</v>
      </c>
      <c r="G52" s="9">
        <v>6</v>
      </c>
      <c r="H52" s="9">
        <v>0</v>
      </c>
      <c r="I52" s="110" t="s">
        <v>91</v>
      </c>
      <c r="J52" s="10" t="s">
        <v>28</v>
      </c>
      <c r="K52" s="88">
        <v>0</v>
      </c>
      <c r="L52" s="51">
        <v>0</v>
      </c>
      <c r="M52" s="51">
        <v>0</v>
      </c>
      <c r="N52" s="45">
        <f t="shared" si="1"/>
        <v>0</v>
      </c>
      <c r="O52" s="6">
        <v>2014</v>
      </c>
      <c r="P52" s="111" t="s">
        <v>197</v>
      </c>
      <c r="Q52" s="113"/>
    </row>
    <row r="53" spans="1:15" ht="17.25" customHeight="1">
      <c r="A53" s="9" t="s">
        <v>160</v>
      </c>
      <c r="B53" s="9" t="s">
        <v>41</v>
      </c>
      <c r="C53" s="9">
        <v>2</v>
      </c>
      <c r="D53" s="9">
        <v>1</v>
      </c>
      <c r="E53" s="9">
        <v>1</v>
      </c>
      <c r="F53" s="9">
        <v>0</v>
      </c>
      <c r="G53" s="9">
        <v>6</v>
      </c>
      <c r="H53" s="9">
        <v>1</v>
      </c>
      <c r="I53" s="18" t="s">
        <v>90</v>
      </c>
      <c r="J53" s="10" t="s">
        <v>29</v>
      </c>
      <c r="K53" s="6">
        <v>1</v>
      </c>
      <c r="L53" s="6">
        <v>0</v>
      </c>
      <c r="M53" s="6">
        <v>0</v>
      </c>
      <c r="N53" s="6">
        <f t="shared" si="1"/>
        <v>1</v>
      </c>
      <c r="O53" s="6">
        <v>2014</v>
      </c>
    </row>
    <row r="54" spans="1:17" ht="90">
      <c r="A54" s="9" t="s">
        <v>160</v>
      </c>
      <c r="B54" s="9" t="s">
        <v>41</v>
      </c>
      <c r="C54" s="9">
        <v>2</v>
      </c>
      <c r="D54" s="9">
        <v>1</v>
      </c>
      <c r="E54" s="9">
        <v>1</v>
      </c>
      <c r="F54" s="9">
        <v>0</v>
      </c>
      <c r="G54" s="9">
        <v>7</v>
      </c>
      <c r="H54" s="9">
        <v>0</v>
      </c>
      <c r="I54" s="19" t="s">
        <v>92</v>
      </c>
      <c r="J54" s="10" t="s">
        <v>28</v>
      </c>
      <c r="K54" s="51">
        <v>0</v>
      </c>
      <c r="L54" s="51">
        <v>40000</v>
      </c>
      <c r="M54" s="51">
        <v>10000</v>
      </c>
      <c r="N54" s="45">
        <f t="shared" si="1"/>
        <v>50000</v>
      </c>
      <c r="O54" s="6">
        <v>2016</v>
      </c>
      <c r="P54" s="111"/>
      <c r="Q54" s="113" t="s">
        <v>200</v>
      </c>
    </row>
    <row r="55" spans="1:15" ht="15">
      <c r="A55" s="9" t="s">
        <v>160</v>
      </c>
      <c r="B55" s="9" t="s">
        <v>41</v>
      </c>
      <c r="C55" s="9">
        <v>2</v>
      </c>
      <c r="D55" s="9">
        <v>1</v>
      </c>
      <c r="E55" s="9">
        <v>1</v>
      </c>
      <c r="F55" s="9">
        <v>0</v>
      </c>
      <c r="G55" s="9">
        <v>7</v>
      </c>
      <c r="H55" s="9">
        <v>1</v>
      </c>
      <c r="I55" s="18" t="s">
        <v>93</v>
      </c>
      <c r="J55" s="19" t="s">
        <v>29</v>
      </c>
      <c r="K55" s="24">
        <v>0</v>
      </c>
      <c r="L55" s="24">
        <v>2</v>
      </c>
      <c r="M55" s="37">
        <v>0</v>
      </c>
      <c r="N55" s="24">
        <f t="shared" si="1"/>
        <v>2</v>
      </c>
      <c r="O55" s="37">
        <v>2015</v>
      </c>
    </row>
    <row r="56" spans="1:15" ht="30">
      <c r="A56" s="9" t="s">
        <v>160</v>
      </c>
      <c r="B56" s="9" t="s">
        <v>41</v>
      </c>
      <c r="C56" s="9">
        <v>2</v>
      </c>
      <c r="D56" s="9">
        <v>1</v>
      </c>
      <c r="E56" s="9">
        <v>1</v>
      </c>
      <c r="F56" s="9">
        <v>0</v>
      </c>
      <c r="G56" s="9">
        <v>7</v>
      </c>
      <c r="H56" s="9">
        <v>2</v>
      </c>
      <c r="I56" s="18" t="s">
        <v>94</v>
      </c>
      <c r="J56" s="75" t="s">
        <v>29</v>
      </c>
      <c r="K56" s="24">
        <v>0</v>
      </c>
      <c r="L56" s="24">
        <v>0</v>
      </c>
      <c r="M56" s="37">
        <v>2</v>
      </c>
      <c r="N56" s="24">
        <f t="shared" si="1"/>
        <v>2</v>
      </c>
      <c r="O56" s="37">
        <v>2016</v>
      </c>
    </row>
    <row r="57" spans="1:15" ht="45">
      <c r="A57" s="9" t="s">
        <v>160</v>
      </c>
      <c r="B57" s="9" t="s">
        <v>41</v>
      </c>
      <c r="C57" s="9">
        <v>2</v>
      </c>
      <c r="D57" s="9">
        <v>1</v>
      </c>
      <c r="E57" s="9">
        <v>1</v>
      </c>
      <c r="F57" s="9">
        <v>0</v>
      </c>
      <c r="G57" s="9">
        <v>8</v>
      </c>
      <c r="H57" s="9">
        <v>0</v>
      </c>
      <c r="I57" s="65" t="s">
        <v>171</v>
      </c>
      <c r="J57" s="10" t="s">
        <v>28</v>
      </c>
      <c r="K57" s="64">
        <v>750</v>
      </c>
      <c r="L57" s="101">
        <v>0</v>
      </c>
      <c r="M57" s="102">
        <v>6900</v>
      </c>
      <c r="N57" s="103">
        <f>K57+M57</f>
        <v>7650</v>
      </c>
      <c r="O57" s="104">
        <v>2016</v>
      </c>
    </row>
    <row r="58" spans="1:15" ht="30">
      <c r="A58" s="9" t="s">
        <v>160</v>
      </c>
      <c r="B58" s="9" t="s">
        <v>41</v>
      </c>
      <c r="C58" s="9">
        <v>2</v>
      </c>
      <c r="D58" s="9">
        <v>1</v>
      </c>
      <c r="E58" s="9">
        <v>1</v>
      </c>
      <c r="F58" s="9">
        <v>0</v>
      </c>
      <c r="G58" s="9">
        <v>8</v>
      </c>
      <c r="H58" s="9">
        <v>1</v>
      </c>
      <c r="I58" s="65" t="s">
        <v>173</v>
      </c>
      <c r="J58" s="74" t="s">
        <v>29</v>
      </c>
      <c r="K58" s="66">
        <v>1</v>
      </c>
      <c r="L58" s="101">
        <v>0</v>
      </c>
      <c r="M58" s="101">
        <v>0</v>
      </c>
      <c r="N58" s="101">
        <v>1</v>
      </c>
      <c r="O58" s="104">
        <v>2016</v>
      </c>
    </row>
    <row r="59" spans="1:15" ht="30">
      <c r="A59" s="9" t="s">
        <v>160</v>
      </c>
      <c r="B59" s="9" t="s">
        <v>41</v>
      </c>
      <c r="C59" s="9">
        <v>2</v>
      </c>
      <c r="D59" s="9">
        <v>1</v>
      </c>
      <c r="E59" s="9">
        <v>1</v>
      </c>
      <c r="F59" s="9">
        <v>0</v>
      </c>
      <c r="G59" s="9">
        <v>8</v>
      </c>
      <c r="H59" s="9">
        <v>2</v>
      </c>
      <c r="I59" s="65" t="s">
        <v>172</v>
      </c>
      <c r="J59" s="69" t="s">
        <v>174</v>
      </c>
      <c r="K59" s="24">
        <v>0</v>
      </c>
      <c r="L59" s="101">
        <v>0</v>
      </c>
      <c r="M59" s="101">
        <v>0</v>
      </c>
      <c r="N59" s="101">
        <v>185.6</v>
      </c>
      <c r="O59" s="104">
        <v>2016</v>
      </c>
    </row>
    <row r="60" spans="1:15" ht="30">
      <c r="A60" s="9" t="s">
        <v>160</v>
      </c>
      <c r="B60" s="9" t="s">
        <v>41</v>
      </c>
      <c r="C60" s="9">
        <v>2</v>
      </c>
      <c r="D60" s="9">
        <v>1</v>
      </c>
      <c r="E60" s="9">
        <v>1</v>
      </c>
      <c r="F60" s="9">
        <v>0</v>
      </c>
      <c r="G60" s="9">
        <v>8</v>
      </c>
      <c r="H60" s="9">
        <v>3</v>
      </c>
      <c r="I60" s="65" t="s">
        <v>175</v>
      </c>
      <c r="J60" s="69" t="s">
        <v>174</v>
      </c>
      <c r="K60" s="24">
        <v>0</v>
      </c>
      <c r="L60" s="101">
        <v>0</v>
      </c>
      <c r="M60" s="101">
        <v>0</v>
      </c>
      <c r="N60" s="105">
        <v>2916</v>
      </c>
      <c r="O60" s="104">
        <v>2016</v>
      </c>
    </row>
    <row r="61" spans="1:18" ht="60">
      <c r="A61" s="9" t="s">
        <v>160</v>
      </c>
      <c r="B61" s="9" t="s">
        <v>41</v>
      </c>
      <c r="C61" s="9">
        <v>2</v>
      </c>
      <c r="D61" s="9">
        <v>1</v>
      </c>
      <c r="E61" s="9">
        <v>1</v>
      </c>
      <c r="F61" s="9">
        <v>0</v>
      </c>
      <c r="G61" s="9">
        <v>9</v>
      </c>
      <c r="H61" s="9">
        <v>0</v>
      </c>
      <c r="I61" s="65" t="s">
        <v>176</v>
      </c>
      <c r="J61" s="10" t="s">
        <v>28</v>
      </c>
      <c r="K61" s="72">
        <v>12458.08</v>
      </c>
      <c r="L61" s="101"/>
      <c r="M61" s="104"/>
      <c r="N61" s="105"/>
      <c r="O61" s="104"/>
      <c r="Q61" s="113"/>
      <c r="R61" s="127" t="s">
        <v>214</v>
      </c>
    </row>
    <row r="62" spans="1:15" ht="30">
      <c r="A62" s="9" t="s">
        <v>160</v>
      </c>
      <c r="B62" s="9" t="s">
        <v>41</v>
      </c>
      <c r="C62" s="9">
        <v>2</v>
      </c>
      <c r="D62" s="9">
        <v>1</v>
      </c>
      <c r="E62" s="9">
        <v>1</v>
      </c>
      <c r="F62" s="9">
        <v>0</v>
      </c>
      <c r="G62" s="9">
        <v>9</v>
      </c>
      <c r="H62" s="9">
        <v>1</v>
      </c>
      <c r="I62" s="65" t="s">
        <v>175</v>
      </c>
      <c r="J62" s="69" t="s">
        <v>174</v>
      </c>
      <c r="K62" s="73">
        <v>318.62</v>
      </c>
      <c r="L62" s="101"/>
      <c r="M62" s="104"/>
      <c r="N62" s="105"/>
      <c r="O62" s="104"/>
    </row>
    <row r="63" spans="1:18" ht="60">
      <c r="A63" s="9" t="s">
        <v>160</v>
      </c>
      <c r="B63" s="9" t="s">
        <v>41</v>
      </c>
      <c r="C63" s="9">
        <v>2</v>
      </c>
      <c r="D63" s="9">
        <v>1</v>
      </c>
      <c r="E63" s="115">
        <v>2</v>
      </c>
      <c r="F63" s="115">
        <v>0</v>
      </c>
      <c r="G63" s="115">
        <v>0</v>
      </c>
      <c r="H63" s="115">
        <v>0</v>
      </c>
      <c r="I63" s="65" t="s">
        <v>183</v>
      </c>
      <c r="J63" s="10" t="s">
        <v>28</v>
      </c>
      <c r="K63" s="73">
        <v>5000</v>
      </c>
      <c r="L63" s="70">
        <v>50000</v>
      </c>
      <c r="M63" s="51">
        <v>0</v>
      </c>
      <c r="N63" s="64">
        <v>55000</v>
      </c>
      <c r="O63" s="37">
        <v>2015</v>
      </c>
      <c r="P63" s="111"/>
      <c r="R63" s="116" t="s">
        <v>203</v>
      </c>
    </row>
    <row r="64" spans="1:16" ht="60">
      <c r="A64" s="9" t="s">
        <v>160</v>
      </c>
      <c r="B64" s="9" t="s">
        <v>41</v>
      </c>
      <c r="C64" s="9">
        <v>2</v>
      </c>
      <c r="D64" s="9">
        <v>1</v>
      </c>
      <c r="E64" s="115">
        <v>2</v>
      </c>
      <c r="F64" s="115">
        <v>0</v>
      </c>
      <c r="G64" s="115">
        <v>1</v>
      </c>
      <c r="H64" s="115">
        <v>0</v>
      </c>
      <c r="I64" s="65" t="s">
        <v>184</v>
      </c>
      <c r="J64" s="10" t="s">
        <v>28</v>
      </c>
      <c r="K64" s="73">
        <v>20000</v>
      </c>
      <c r="L64" s="70"/>
      <c r="M64" s="51"/>
      <c r="N64" s="64"/>
      <c r="O64" s="37"/>
      <c r="P64" s="111"/>
    </row>
    <row r="65" spans="1:15" ht="30">
      <c r="A65" s="9" t="s">
        <v>160</v>
      </c>
      <c r="B65" s="9" t="s">
        <v>41</v>
      </c>
      <c r="C65" s="9">
        <v>2</v>
      </c>
      <c r="D65" s="9">
        <v>1</v>
      </c>
      <c r="E65" s="115">
        <v>2</v>
      </c>
      <c r="F65" s="115">
        <v>0</v>
      </c>
      <c r="G65" s="115">
        <v>0</v>
      </c>
      <c r="H65" s="115">
        <v>1</v>
      </c>
      <c r="I65" s="65" t="s">
        <v>99</v>
      </c>
      <c r="J65" s="75" t="s">
        <v>29</v>
      </c>
      <c r="K65" s="24">
        <v>0</v>
      </c>
      <c r="L65" s="24">
        <v>1</v>
      </c>
      <c r="M65" s="24">
        <v>0</v>
      </c>
      <c r="N65" s="24">
        <f>SUM(K65:M65)</f>
        <v>1</v>
      </c>
      <c r="O65" s="37">
        <v>2015</v>
      </c>
    </row>
    <row r="66" spans="1:15" ht="30">
      <c r="A66" s="9" t="s">
        <v>160</v>
      </c>
      <c r="B66" s="9" t="s">
        <v>41</v>
      </c>
      <c r="C66" s="9">
        <v>2</v>
      </c>
      <c r="D66" s="9">
        <v>1</v>
      </c>
      <c r="E66" s="114">
        <v>2</v>
      </c>
      <c r="F66" s="9">
        <v>0</v>
      </c>
      <c r="G66" s="9">
        <v>0</v>
      </c>
      <c r="H66" s="9">
        <v>0</v>
      </c>
      <c r="I66" s="18" t="s">
        <v>95</v>
      </c>
      <c r="J66" s="67" t="s">
        <v>28</v>
      </c>
      <c r="K66" s="94">
        <f>K69+K71+K73+K74+K76+K77+K79</f>
        <v>36346</v>
      </c>
      <c r="L66" s="94">
        <f>L69+L71+L73+L74+L76+L77+L79</f>
        <v>50000</v>
      </c>
      <c r="M66" s="94">
        <f>M69+M71+M73+M74+M76+M77+M79</f>
        <v>12600</v>
      </c>
      <c r="N66" s="50">
        <f>SUM(K66:M66)</f>
        <v>98946</v>
      </c>
      <c r="O66" s="24"/>
    </row>
    <row r="67" spans="1:15" ht="30">
      <c r="A67" s="9" t="s">
        <v>160</v>
      </c>
      <c r="B67" s="9" t="s">
        <v>41</v>
      </c>
      <c r="C67" s="9">
        <v>2</v>
      </c>
      <c r="D67" s="9">
        <v>1</v>
      </c>
      <c r="E67" s="9">
        <v>2</v>
      </c>
      <c r="F67" s="9">
        <v>0</v>
      </c>
      <c r="G67" s="9">
        <v>0</v>
      </c>
      <c r="H67" s="9">
        <v>1</v>
      </c>
      <c r="I67" s="18" t="s">
        <v>96</v>
      </c>
      <c r="J67" s="19" t="s">
        <v>31</v>
      </c>
      <c r="K67" s="37">
        <v>106</v>
      </c>
      <c r="L67" s="24">
        <v>104</v>
      </c>
      <c r="M67" s="24">
        <v>104</v>
      </c>
      <c r="N67" s="24">
        <f>M67</f>
        <v>104</v>
      </c>
      <c r="O67" s="24">
        <v>2016</v>
      </c>
    </row>
    <row r="68" spans="1:15" ht="45">
      <c r="A68" s="9" t="s">
        <v>160</v>
      </c>
      <c r="B68" s="9" t="s">
        <v>41</v>
      </c>
      <c r="C68" s="9">
        <v>2</v>
      </c>
      <c r="D68" s="9">
        <v>1</v>
      </c>
      <c r="E68" s="9">
        <v>2</v>
      </c>
      <c r="F68" s="9">
        <v>0</v>
      </c>
      <c r="G68" s="9">
        <v>0</v>
      </c>
      <c r="H68" s="9">
        <v>2</v>
      </c>
      <c r="I68" s="40" t="s">
        <v>97</v>
      </c>
      <c r="J68" s="19" t="s">
        <v>65</v>
      </c>
      <c r="K68" s="24">
        <v>0.099</v>
      </c>
      <c r="L68" s="24">
        <v>0.099</v>
      </c>
      <c r="M68" s="24">
        <v>0.099</v>
      </c>
      <c r="N68" s="24">
        <f>M68</f>
        <v>0.099</v>
      </c>
      <c r="O68" s="24">
        <v>2014</v>
      </c>
    </row>
    <row r="69" spans="1:16" ht="45">
      <c r="A69" s="9" t="s">
        <v>160</v>
      </c>
      <c r="B69" s="9" t="s">
        <v>41</v>
      </c>
      <c r="C69" s="9">
        <v>2</v>
      </c>
      <c r="D69" s="9">
        <v>1</v>
      </c>
      <c r="E69" s="9">
        <v>2</v>
      </c>
      <c r="F69" s="9">
        <v>1</v>
      </c>
      <c r="G69" s="9">
        <v>0</v>
      </c>
      <c r="H69" s="9">
        <v>0</v>
      </c>
      <c r="I69" s="19" t="s">
        <v>98</v>
      </c>
      <c r="J69" s="10" t="s">
        <v>28</v>
      </c>
      <c r="K69" s="51">
        <v>0</v>
      </c>
      <c r="L69" s="51">
        <v>0</v>
      </c>
      <c r="M69" s="51">
        <v>7500</v>
      </c>
      <c r="N69" s="45">
        <f aca="true" t="shared" si="2" ref="N69:N82">SUM(K69:M69)</f>
        <v>7500</v>
      </c>
      <c r="O69" s="6">
        <v>2016</v>
      </c>
      <c r="P69" s="111"/>
    </row>
    <row r="70" spans="1:15" ht="23.25" customHeight="1">
      <c r="A70" s="9" t="s">
        <v>160</v>
      </c>
      <c r="B70" s="9" t="s">
        <v>41</v>
      </c>
      <c r="C70" s="9">
        <v>2</v>
      </c>
      <c r="D70" s="9">
        <v>1</v>
      </c>
      <c r="E70" s="9">
        <v>2</v>
      </c>
      <c r="F70" s="9">
        <v>1</v>
      </c>
      <c r="G70" s="9">
        <v>0</v>
      </c>
      <c r="H70" s="9">
        <v>1</v>
      </c>
      <c r="I70" s="18" t="s">
        <v>90</v>
      </c>
      <c r="J70" s="74" t="s">
        <v>29</v>
      </c>
      <c r="K70" s="6">
        <v>0</v>
      </c>
      <c r="L70" s="6">
        <v>0</v>
      </c>
      <c r="M70" s="6">
        <v>1</v>
      </c>
      <c r="N70" s="6">
        <f t="shared" si="2"/>
        <v>1</v>
      </c>
      <c r="O70" s="6">
        <v>2016</v>
      </c>
    </row>
    <row r="71" spans="1:16" ht="45">
      <c r="A71" s="9" t="s">
        <v>160</v>
      </c>
      <c r="B71" s="9" t="s">
        <v>41</v>
      </c>
      <c r="C71" s="9">
        <v>2</v>
      </c>
      <c r="D71" s="9">
        <v>1</v>
      </c>
      <c r="E71" s="9">
        <v>2</v>
      </c>
      <c r="F71" s="9">
        <v>1</v>
      </c>
      <c r="G71" s="9">
        <v>1</v>
      </c>
      <c r="H71" s="9">
        <v>0</v>
      </c>
      <c r="I71" s="19" t="s">
        <v>148</v>
      </c>
      <c r="J71" s="10" t="s">
        <v>28</v>
      </c>
      <c r="K71" s="88">
        <v>9146</v>
      </c>
      <c r="L71" s="51">
        <v>0</v>
      </c>
      <c r="M71" s="51">
        <v>0</v>
      </c>
      <c r="N71" s="45">
        <f t="shared" si="2"/>
        <v>9146</v>
      </c>
      <c r="O71" s="6">
        <v>2014</v>
      </c>
      <c r="P71" s="111"/>
    </row>
    <row r="72" spans="1:15" ht="30">
      <c r="A72" s="9" t="s">
        <v>160</v>
      </c>
      <c r="B72" s="9" t="s">
        <v>41</v>
      </c>
      <c r="C72" s="9">
        <v>2</v>
      </c>
      <c r="D72" s="9">
        <v>1</v>
      </c>
      <c r="E72" s="9">
        <v>2</v>
      </c>
      <c r="F72" s="9">
        <v>1</v>
      </c>
      <c r="G72" s="9">
        <v>1</v>
      </c>
      <c r="H72" s="9">
        <v>1</v>
      </c>
      <c r="I72" s="18" t="s">
        <v>99</v>
      </c>
      <c r="J72" s="75" t="s">
        <v>29</v>
      </c>
      <c r="K72" s="24">
        <v>1</v>
      </c>
      <c r="L72" s="24">
        <v>0</v>
      </c>
      <c r="M72" s="24">
        <v>0</v>
      </c>
      <c r="N72" s="24">
        <f>SUM(K72:M72)</f>
        <v>1</v>
      </c>
      <c r="O72" s="37">
        <v>2014</v>
      </c>
    </row>
    <row r="73" spans="1:16" ht="60">
      <c r="A73" s="9" t="s">
        <v>160</v>
      </c>
      <c r="B73" s="9" t="s">
        <v>41</v>
      </c>
      <c r="C73" s="9">
        <v>2</v>
      </c>
      <c r="D73" s="9">
        <v>1</v>
      </c>
      <c r="E73" s="9">
        <v>2</v>
      </c>
      <c r="F73" s="9">
        <v>1</v>
      </c>
      <c r="G73" s="9">
        <v>2</v>
      </c>
      <c r="H73" s="9">
        <v>0</v>
      </c>
      <c r="I73" s="95" t="s">
        <v>185</v>
      </c>
      <c r="J73" s="95" t="s">
        <v>28</v>
      </c>
      <c r="K73" s="96">
        <v>2200</v>
      </c>
      <c r="L73" s="51"/>
      <c r="M73" s="51"/>
      <c r="N73" s="45"/>
      <c r="O73" s="6">
        <v>2014</v>
      </c>
      <c r="P73" s="111"/>
    </row>
    <row r="74" spans="1:16" ht="30">
      <c r="A74" s="9" t="s">
        <v>160</v>
      </c>
      <c r="B74" s="9" t="s">
        <v>41</v>
      </c>
      <c r="C74" s="9">
        <v>2</v>
      </c>
      <c r="D74" s="9">
        <v>1</v>
      </c>
      <c r="E74" s="9">
        <v>2</v>
      </c>
      <c r="F74" s="9">
        <v>1</v>
      </c>
      <c r="G74" s="9">
        <v>3</v>
      </c>
      <c r="H74" s="9">
        <v>0</v>
      </c>
      <c r="I74" s="19" t="s">
        <v>100</v>
      </c>
      <c r="J74" s="19" t="s">
        <v>28</v>
      </c>
      <c r="K74" s="56">
        <v>0</v>
      </c>
      <c r="L74" s="56">
        <v>0</v>
      </c>
      <c r="M74" s="56">
        <v>5000</v>
      </c>
      <c r="N74" s="50">
        <f t="shared" si="2"/>
        <v>5000</v>
      </c>
      <c r="O74" s="24">
        <v>2016</v>
      </c>
      <c r="P74" s="111"/>
    </row>
    <row r="75" spans="1:15" ht="30">
      <c r="A75" s="9" t="s">
        <v>160</v>
      </c>
      <c r="B75" s="9" t="s">
        <v>41</v>
      </c>
      <c r="C75" s="9">
        <v>2</v>
      </c>
      <c r="D75" s="9">
        <v>1</v>
      </c>
      <c r="E75" s="9">
        <v>2</v>
      </c>
      <c r="F75" s="9">
        <v>1</v>
      </c>
      <c r="G75" s="9">
        <v>3</v>
      </c>
      <c r="H75" s="9">
        <v>1</v>
      </c>
      <c r="I75" s="18" t="s">
        <v>101</v>
      </c>
      <c r="J75" s="75" t="s">
        <v>30</v>
      </c>
      <c r="K75" s="37">
        <v>0</v>
      </c>
      <c r="L75" s="37">
        <v>0</v>
      </c>
      <c r="M75" s="37">
        <v>945</v>
      </c>
      <c r="N75" s="24">
        <f t="shared" si="2"/>
        <v>945</v>
      </c>
      <c r="O75" s="37">
        <v>2016</v>
      </c>
    </row>
    <row r="76" spans="1:16" ht="60">
      <c r="A76" s="9" t="s">
        <v>160</v>
      </c>
      <c r="B76" s="9" t="s">
        <v>41</v>
      </c>
      <c r="C76" s="9">
        <v>2</v>
      </c>
      <c r="D76" s="9">
        <v>1</v>
      </c>
      <c r="E76" s="9">
        <v>2</v>
      </c>
      <c r="F76" s="9">
        <v>1</v>
      </c>
      <c r="G76" s="9">
        <v>4</v>
      </c>
      <c r="H76" s="9">
        <v>0</v>
      </c>
      <c r="I76" s="65" t="s">
        <v>183</v>
      </c>
      <c r="J76" s="10" t="s">
        <v>28</v>
      </c>
      <c r="K76" s="73">
        <v>5000</v>
      </c>
      <c r="L76" s="70">
        <v>50000</v>
      </c>
      <c r="M76" s="51">
        <v>0</v>
      </c>
      <c r="N76" s="64">
        <v>55000</v>
      </c>
      <c r="O76" s="37">
        <v>2015</v>
      </c>
      <c r="P76" s="111"/>
    </row>
    <row r="77" spans="1:16" ht="60">
      <c r="A77" s="9" t="s">
        <v>160</v>
      </c>
      <c r="B77" s="9" t="s">
        <v>41</v>
      </c>
      <c r="C77" s="9">
        <v>2</v>
      </c>
      <c r="D77" s="9">
        <v>1</v>
      </c>
      <c r="E77" s="9">
        <v>2</v>
      </c>
      <c r="F77" s="9">
        <v>1</v>
      </c>
      <c r="G77" s="9">
        <v>4</v>
      </c>
      <c r="H77" s="9">
        <v>0</v>
      </c>
      <c r="I77" s="65" t="s">
        <v>184</v>
      </c>
      <c r="J77" s="10" t="s">
        <v>28</v>
      </c>
      <c r="K77" s="73">
        <v>20000</v>
      </c>
      <c r="L77" s="70"/>
      <c r="M77" s="51"/>
      <c r="N77" s="64"/>
      <c r="O77" s="37">
        <v>2015</v>
      </c>
      <c r="P77" s="111"/>
    </row>
    <row r="78" spans="1:15" ht="30">
      <c r="A78" s="9" t="s">
        <v>160</v>
      </c>
      <c r="B78" s="9" t="s">
        <v>41</v>
      </c>
      <c r="C78" s="9">
        <v>2</v>
      </c>
      <c r="D78" s="9">
        <v>1</v>
      </c>
      <c r="E78" s="9">
        <v>2</v>
      </c>
      <c r="F78" s="9">
        <v>0</v>
      </c>
      <c r="G78" s="9">
        <v>0</v>
      </c>
      <c r="H78" s="9">
        <v>1</v>
      </c>
      <c r="I78" s="65" t="s">
        <v>99</v>
      </c>
      <c r="J78" s="75" t="s">
        <v>29</v>
      </c>
      <c r="K78" s="24">
        <v>0</v>
      </c>
      <c r="L78" s="24">
        <v>1</v>
      </c>
      <c r="M78" s="24">
        <v>0</v>
      </c>
      <c r="N78" s="24">
        <f>SUM(K78:M78)</f>
        <v>1</v>
      </c>
      <c r="O78" s="37">
        <v>2015</v>
      </c>
    </row>
    <row r="79" spans="1:17" ht="45">
      <c r="A79" s="9" t="s">
        <v>160</v>
      </c>
      <c r="B79" s="9" t="s">
        <v>41</v>
      </c>
      <c r="C79" s="9">
        <v>2</v>
      </c>
      <c r="D79" s="9">
        <v>1</v>
      </c>
      <c r="E79" s="9">
        <v>2</v>
      </c>
      <c r="F79" s="9">
        <v>1</v>
      </c>
      <c r="G79" s="9">
        <v>5</v>
      </c>
      <c r="H79" s="9">
        <v>0</v>
      </c>
      <c r="I79" s="19" t="s">
        <v>102</v>
      </c>
      <c r="J79" s="19" t="s">
        <v>28</v>
      </c>
      <c r="K79" s="56">
        <v>0</v>
      </c>
      <c r="L79" s="56">
        <v>0</v>
      </c>
      <c r="M79" s="56">
        <v>100</v>
      </c>
      <c r="N79" s="50">
        <f t="shared" si="2"/>
        <v>100</v>
      </c>
      <c r="O79" s="24">
        <v>2016</v>
      </c>
      <c r="P79" s="111"/>
      <c r="Q79" s="113" t="s">
        <v>199</v>
      </c>
    </row>
    <row r="80" spans="1:15" ht="48.75" customHeight="1">
      <c r="A80" s="9" t="s">
        <v>160</v>
      </c>
      <c r="B80" s="9" t="s">
        <v>41</v>
      </c>
      <c r="C80" s="9">
        <v>2</v>
      </c>
      <c r="D80" s="9">
        <v>1</v>
      </c>
      <c r="E80" s="9">
        <v>2</v>
      </c>
      <c r="F80" s="9">
        <v>1</v>
      </c>
      <c r="G80" s="9">
        <v>5</v>
      </c>
      <c r="H80" s="9">
        <v>1</v>
      </c>
      <c r="I80" s="12" t="s">
        <v>78</v>
      </c>
      <c r="J80" s="75" t="s">
        <v>29</v>
      </c>
      <c r="K80" s="37">
        <v>0</v>
      </c>
      <c r="L80" s="37">
        <v>0</v>
      </c>
      <c r="M80" s="37">
        <v>1</v>
      </c>
      <c r="N80" s="37">
        <f t="shared" si="2"/>
        <v>1</v>
      </c>
      <c r="O80" s="24">
        <v>2016</v>
      </c>
    </row>
    <row r="81" spans="1:15" ht="31.5">
      <c r="A81" s="9" t="s">
        <v>160</v>
      </c>
      <c r="B81" s="9" t="s">
        <v>41</v>
      </c>
      <c r="C81" s="9">
        <v>3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11" t="s">
        <v>103</v>
      </c>
      <c r="J81" s="41" t="s">
        <v>28</v>
      </c>
      <c r="K81" s="57">
        <f>K86+K89+K91</f>
        <v>2106.74</v>
      </c>
      <c r="L81" s="57">
        <f>L86+L89+L91</f>
        <v>51745.78999999999</v>
      </c>
      <c r="M81" s="57">
        <f>M86+M89+M91</f>
        <v>18318.08</v>
      </c>
      <c r="N81" s="58">
        <f t="shared" si="2"/>
        <v>72170.60999999999</v>
      </c>
      <c r="O81" s="24">
        <v>2016</v>
      </c>
    </row>
    <row r="82" spans="1:15" ht="60">
      <c r="A82" s="9" t="s">
        <v>160</v>
      </c>
      <c r="B82" s="9" t="s">
        <v>41</v>
      </c>
      <c r="C82" s="9">
        <v>3</v>
      </c>
      <c r="D82" s="9">
        <v>1</v>
      </c>
      <c r="E82" s="9">
        <v>1</v>
      </c>
      <c r="F82" s="9">
        <v>0</v>
      </c>
      <c r="G82" s="9">
        <v>0</v>
      </c>
      <c r="H82" s="9">
        <v>0</v>
      </c>
      <c r="I82" s="18" t="s">
        <v>149</v>
      </c>
      <c r="J82" s="19" t="s">
        <v>28</v>
      </c>
      <c r="K82" s="50">
        <f>K86+K89+K91</f>
        <v>2106.74</v>
      </c>
      <c r="L82" s="50">
        <f>L86+L89+L91</f>
        <v>51745.78999999999</v>
      </c>
      <c r="M82" s="50">
        <f>M86+M89+M91</f>
        <v>18318.08</v>
      </c>
      <c r="N82" s="50">
        <f t="shared" si="2"/>
        <v>72170.60999999999</v>
      </c>
      <c r="O82" s="24">
        <v>2016</v>
      </c>
    </row>
    <row r="83" spans="1:15" ht="45">
      <c r="A83" s="9" t="s">
        <v>160</v>
      </c>
      <c r="B83" s="9" t="s">
        <v>41</v>
      </c>
      <c r="C83" s="9">
        <v>3</v>
      </c>
      <c r="D83" s="9">
        <v>1</v>
      </c>
      <c r="E83" s="9">
        <v>1</v>
      </c>
      <c r="F83" s="9">
        <v>0</v>
      </c>
      <c r="G83" s="9">
        <v>0</v>
      </c>
      <c r="H83" s="9">
        <v>1</v>
      </c>
      <c r="I83" s="18" t="s">
        <v>152</v>
      </c>
      <c r="J83" s="19" t="s">
        <v>59</v>
      </c>
      <c r="K83" s="24">
        <v>1</v>
      </c>
      <c r="L83" s="24">
        <v>1</v>
      </c>
      <c r="M83" s="24">
        <v>1</v>
      </c>
      <c r="N83" s="24">
        <v>1</v>
      </c>
      <c r="O83" s="24">
        <v>2015</v>
      </c>
    </row>
    <row r="84" spans="1:15" ht="60">
      <c r="A84" s="9" t="s">
        <v>160</v>
      </c>
      <c r="B84" s="9" t="s">
        <v>41</v>
      </c>
      <c r="C84" s="9">
        <v>3</v>
      </c>
      <c r="D84" s="9">
        <v>1</v>
      </c>
      <c r="E84" s="9">
        <v>1</v>
      </c>
      <c r="F84" s="9">
        <v>0</v>
      </c>
      <c r="G84" s="9">
        <v>0</v>
      </c>
      <c r="H84" s="9">
        <v>2</v>
      </c>
      <c r="I84" s="40" t="s">
        <v>150</v>
      </c>
      <c r="J84" s="19" t="s">
        <v>34</v>
      </c>
      <c r="K84" s="24">
        <v>8.33</v>
      </c>
      <c r="L84" s="24">
        <v>8.33</v>
      </c>
      <c r="M84" s="24">
        <v>16.66</v>
      </c>
      <c r="N84" s="24">
        <f>M84</f>
        <v>16.66</v>
      </c>
      <c r="O84" s="24">
        <v>2016</v>
      </c>
    </row>
    <row r="85" spans="1:15" ht="62.25" customHeight="1">
      <c r="A85" s="9" t="s">
        <v>160</v>
      </c>
      <c r="B85" s="9" t="s">
        <v>41</v>
      </c>
      <c r="C85" s="9">
        <v>3</v>
      </c>
      <c r="D85" s="9">
        <v>1</v>
      </c>
      <c r="E85" s="9">
        <v>1</v>
      </c>
      <c r="F85" s="9">
        <v>0</v>
      </c>
      <c r="G85" s="9">
        <v>0</v>
      </c>
      <c r="H85" s="9">
        <v>3</v>
      </c>
      <c r="I85" s="12" t="s">
        <v>104</v>
      </c>
      <c r="J85" s="10" t="s">
        <v>31</v>
      </c>
      <c r="K85" s="6">
        <v>24.58</v>
      </c>
      <c r="L85" s="6">
        <v>22.03</v>
      </c>
      <c r="M85" s="6">
        <v>21.19</v>
      </c>
      <c r="N85" s="6">
        <f>M85</f>
        <v>21.19</v>
      </c>
      <c r="O85" s="6">
        <v>2016</v>
      </c>
    </row>
    <row r="86" spans="1:16" ht="45">
      <c r="A86" s="9" t="s">
        <v>160</v>
      </c>
      <c r="B86" s="9" t="s">
        <v>41</v>
      </c>
      <c r="C86" s="9">
        <v>3</v>
      </c>
      <c r="D86" s="9">
        <v>1</v>
      </c>
      <c r="E86" s="9">
        <v>1</v>
      </c>
      <c r="F86" s="9">
        <v>0</v>
      </c>
      <c r="G86" s="9">
        <v>1</v>
      </c>
      <c r="H86" s="9">
        <v>0</v>
      </c>
      <c r="I86" s="19" t="s">
        <v>161</v>
      </c>
      <c r="J86" s="10" t="s">
        <v>28</v>
      </c>
      <c r="K86" s="51">
        <v>2106.74</v>
      </c>
      <c r="L86" s="51">
        <v>6249.2</v>
      </c>
      <c r="M86" s="51">
        <v>0</v>
      </c>
      <c r="N86" s="45">
        <f aca="true" t="shared" si="3" ref="N86:N93">SUM(K86:M86)</f>
        <v>8355.939999999999</v>
      </c>
      <c r="O86" s="6">
        <v>2015</v>
      </c>
      <c r="P86" s="111"/>
    </row>
    <row r="87" spans="1:15" ht="30">
      <c r="A87" s="9" t="s">
        <v>160</v>
      </c>
      <c r="B87" s="9" t="s">
        <v>41</v>
      </c>
      <c r="C87" s="9">
        <v>3</v>
      </c>
      <c r="D87" s="9">
        <v>1</v>
      </c>
      <c r="E87" s="9">
        <v>1</v>
      </c>
      <c r="F87" s="9">
        <v>0</v>
      </c>
      <c r="G87" s="9">
        <v>1</v>
      </c>
      <c r="H87" s="9">
        <v>1</v>
      </c>
      <c r="I87" s="18" t="s">
        <v>142</v>
      </c>
      <c r="J87" s="76" t="s">
        <v>33</v>
      </c>
      <c r="K87" s="37">
        <v>0</v>
      </c>
      <c r="L87" s="6">
        <v>1</v>
      </c>
      <c r="M87" s="6">
        <v>0</v>
      </c>
      <c r="N87" s="6">
        <f t="shared" si="3"/>
        <v>1</v>
      </c>
      <c r="O87" s="6">
        <v>2015</v>
      </c>
    </row>
    <row r="88" spans="1:15" ht="30">
      <c r="A88" s="9" t="s">
        <v>160</v>
      </c>
      <c r="B88" s="9" t="s">
        <v>41</v>
      </c>
      <c r="C88" s="9">
        <v>3</v>
      </c>
      <c r="D88" s="9">
        <v>1</v>
      </c>
      <c r="E88" s="9">
        <v>1</v>
      </c>
      <c r="F88" s="9">
        <v>0</v>
      </c>
      <c r="G88" s="9">
        <v>1</v>
      </c>
      <c r="H88" s="9">
        <v>2</v>
      </c>
      <c r="I88" s="18" t="s">
        <v>105</v>
      </c>
      <c r="J88" s="76" t="s">
        <v>33</v>
      </c>
      <c r="K88" s="37">
        <v>1</v>
      </c>
      <c r="L88" s="6">
        <v>0</v>
      </c>
      <c r="M88" s="6">
        <v>0</v>
      </c>
      <c r="N88" s="6">
        <f t="shared" si="3"/>
        <v>1</v>
      </c>
      <c r="O88" s="6">
        <v>2014</v>
      </c>
    </row>
    <row r="89" spans="1:16" ht="30">
      <c r="A89" s="9" t="s">
        <v>160</v>
      </c>
      <c r="B89" s="9" t="s">
        <v>41</v>
      </c>
      <c r="C89" s="9">
        <v>3</v>
      </c>
      <c r="D89" s="9">
        <v>1</v>
      </c>
      <c r="E89" s="9">
        <v>1</v>
      </c>
      <c r="F89" s="9">
        <v>0</v>
      </c>
      <c r="G89" s="9">
        <v>2</v>
      </c>
      <c r="H89" s="9">
        <v>0</v>
      </c>
      <c r="I89" s="19" t="s">
        <v>169</v>
      </c>
      <c r="J89" s="76" t="s">
        <v>28</v>
      </c>
      <c r="K89" s="51">
        <v>0</v>
      </c>
      <c r="L89" s="51">
        <v>0</v>
      </c>
      <c r="M89" s="51">
        <v>443.58</v>
      </c>
      <c r="N89" s="45">
        <f t="shared" si="3"/>
        <v>443.58</v>
      </c>
      <c r="O89" s="6">
        <v>2016</v>
      </c>
      <c r="P89" s="111"/>
    </row>
    <row r="90" spans="1:15" ht="15">
      <c r="A90" s="9" t="s">
        <v>160</v>
      </c>
      <c r="B90" s="9" t="s">
        <v>41</v>
      </c>
      <c r="C90" s="9">
        <v>3</v>
      </c>
      <c r="D90" s="9">
        <v>1</v>
      </c>
      <c r="E90" s="9">
        <v>1</v>
      </c>
      <c r="F90" s="9">
        <v>0</v>
      </c>
      <c r="G90" s="9">
        <v>2</v>
      </c>
      <c r="H90" s="9">
        <v>1</v>
      </c>
      <c r="I90" s="18" t="s">
        <v>106</v>
      </c>
      <c r="J90" s="76" t="s">
        <v>35</v>
      </c>
      <c r="K90" s="6">
        <v>0</v>
      </c>
      <c r="L90" s="6">
        <v>0</v>
      </c>
      <c r="M90" s="6">
        <v>1</v>
      </c>
      <c r="N90" s="6">
        <f t="shared" si="3"/>
        <v>1</v>
      </c>
      <c r="O90" s="6">
        <v>2016</v>
      </c>
    </row>
    <row r="91" spans="1:17" ht="45">
      <c r="A91" s="9" t="s">
        <v>160</v>
      </c>
      <c r="B91" s="9" t="s">
        <v>41</v>
      </c>
      <c r="C91" s="9">
        <v>3</v>
      </c>
      <c r="D91" s="9">
        <v>1</v>
      </c>
      <c r="E91" s="9">
        <v>1</v>
      </c>
      <c r="F91" s="9">
        <v>0</v>
      </c>
      <c r="G91" s="9">
        <v>3</v>
      </c>
      <c r="H91" s="9">
        <v>0</v>
      </c>
      <c r="I91" s="19" t="s">
        <v>151</v>
      </c>
      <c r="J91" s="76" t="s">
        <v>28</v>
      </c>
      <c r="K91" s="51">
        <v>0</v>
      </c>
      <c r="L91" s="51">
        <v>45496.59</v>
      </c>
      <c r="M91" s="51">
        <v>17874.5</v>
      </c>
      <c r="N91" s="45">
        <f t="shared" si="3"/>
        <v>63371.09</v>
      </c>
      <c r="O91" s="6">
        <v>2016</v>
      </c>
      <c r="P91" s="111"/>
      <c r="Q91" s="113" t="s">
        <v>201</v>
      </c>
    </row>
    <row r="92" spans="1:15" ht="15">
      <c r="A92" s="9" t="s">
        <v>160</v>
      </c>
      <c r="B92" s="9" t="s">
        <v>41</v>
      </c>
      <c r="C92" s="9">
        <v>3</v>
      </c>
      <c r="D92" s="9">
        <v>1</v>
      </c>
      <c r="E92" s="9">
        <v>1</v>
      </c>
      <c r="F92" s="9">
        <v>0</v>
      </c>
      <c r="G92" s="9">
        <v>3</v>
      </c>
      <c r="H92" s="9">
        <v>1</v>
      </c>
      <c r="I92" s="12" t="s">
        <v>107</v>
      </c>
      <c r="J92" s="76" t="s">
        <v>29</v>
      </c>
      <c r="K92" s="6">
        <v>0</v>
      </c>
      <c r="L92" s="6">
        <v>3</v>
      </c>
      <c r="M92" s="6">
        <v>1</v>
      </c>
      <c r="N92" s="6">
        <f t="shared" si="3"/>
        <v>4</v>
      </c>
      <c r="O92" s="6">
        <v>2016</v>
      </c>
    </row>
    <row r="93" spans="1:15" ht="15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0</v>
      </c>
      <c r="G93" s="9">
        <v>0</v>
      </c>
      <c r="H93" s="9">
        <v>0</v>
      </c>
      <c r="I93" s="12" t="s">
        <v>108</v>
      </c>
      <c r="J93" s="76" t="s">
        <v>28</v>
      </c>
      <c r="K93" s="51">
        <v>0</v>
      </c>
      <c r="L93" s="51">
        <v>0</v>
      </c>
      <c r="M93" s="51">
        <v>0</v>
      </c>
      <c r="N93" s="51">
        <f t="shared" si="3"/>
        <v>0</v>
      </c>
      <c r="O93" s="6">
        <v>2016</v>
      </c>
    </row>
    <row r="94" spans="1:15" ht="45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0</v>
      </c>
      <c r="G94" s="9">
        <v>0</v>
      </c>
      <c r="H94" s="9">
        <v>1</v>
      </c>
      <c r="I94" s="12" t="s">
        <v>109</v>
      </c>
      <c r="J94" s="10" t="s">
        <v>40</v>
      </c>
      <c r="K94" s="6">
        <v>0.23</v>
      </c>
      <c r="L94" s="6">
        <v>0.25</v>
      </c>
      <c r="M94" s="6">
        <v>0.25</v>
      </c>
      <c r="N94" s="6">
        <v>0.25</v>
      </c>
      <c r="O94" s="6">
        <v>2016</v>
      </c>
    </row>
    <row r="95" spans="1:15" ht="60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0</v>
      </c>
      <c r="G95" s="9">
        <v>4</v>
      </c>
      <c r="H95" s="9">
        <v>0</v>
      </c>
      <c r="I95" s="19" t="s">
        <v>42</v>
      </c>
      <c r="J95" s="9" t="s">
        <v>36</v>
      </c>
      <c r="K95" s="6" t="s">
        <v>32</v>
      </c>
      <c r="L95" s="6" t="s">
        <v>32</v>
      </c>
      <c r="M95" s="6" t="s">
        <v>32</v>
      </c>
      <c r="N95" s="6" t="s">
        <v>32</v>
      </c>
      <c r="O95" s="6">
        <v>2016</v>
      </c>
    </row>
    <row r="96" spans="1:15" ht="30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0</v>
      </c>
      <c r="G96" s="9">
        <v>4</v>
      </c>
      <c r="H96" s="9">
        <v>1</v>
      </c>
      <c r="I96" s="18" t="s">
        <v>153</v>
      </c>
      <c r="J96" s="10" t="s">
        <v>29</v>
      </c>
      <c r="K96" s="6">
        <v>1</v>
      </c>
      <c r="L96" s="6">
        <v>1</v>
      </c>
      <c r="M96" s="6">
        <v>1</v>
      </c>
      <c r="N96" s="6">
        <f>SUM(K96:M96)</f>
        <v>3</v>
      </c>
      <c r="O96" s="6">
        <v>2016</v>
      </c>
    </row>
    <row r="97" spans="1:15" ht="75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0</v>
      </c>
      <c r="G97" s="9">
        <v>5</v>
      </c>
      <c r="H97" s="9">
        <v>0</v>
      </c>
      <c r="I97" s="19" t="s">
        <v>43</v>
      </c>
      <c r="J97" s="9" t="s">
        <v>36</v>
      </c>
      <c r="K97" s="6" t="s">
        <v>32</v>
      </c>
      <c r="L97" s="6" t="s">
        <v>32</v>
      </c>
      <c r="M97" s="6" t="s">
        <v>32</v>
      </c>
      <c r="N97" s="6" t="s">
        <v>32</v>
      </c>
      <c r="O97" s="6">
        <v>2016</v>
      </c>
    </row>
    <row r="98" spans="1:15" ht="45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0</v>
      </c>
      <c r="G98" s="9">
        <v>5</v>
      </c>
      <c r="H98" s="9">
        <v>1</v>
      </c>
      <c r="I98" s="18" t="s">
        <v>110</v>
      </c>
      <c r="J98" s="10" t="s">
        <v>29</v>
      </c>
      <c r="K98" s="6">
        <v>1</v>
      </c>
      <c r="L98" s="6">
        <v>1</v>
      </c>
      <c r="M98" s="6">
        <v>1</v>
      </c>
      <c r="N98" s="6">
        <f>SUM(K98:M98)</f>
        <v>3</v>
      </c>
      <c r="O98" s="6">
        <v>2016</v>
      </c>
    </row>
    <row r="99" spans="1:15" ht="45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0</v>
      </c>
      <c r="G99" s="9">
        <v>6</v>
      </c>
      <c r="H99" s="9">
        <v>0</v>
      </c>
      <c r="I99" s="19" t="s">
        <v>44</v>
      </c>
      <c r="J99" s="9" t="s">
        <v>36</v>
      </c>
      <c r="K99" s="6" t="s">
        <v>32</v>
      </c>
      <c r="L99" s="6" t="s">
        <v>32</v>
      </c>
      <c r="M99" s="6" t="s">
        <v>32</v>
      </c>
      <c r="N99" s="6" t="s">
        <v>32</v>
      </c>
      <c r="O99" s="6">
        <v>2016</v>
      </c>
    </row>
    <row r="100" spans="1:15" ht="30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0</v>
      </c>
      <c r="G100" s="9">
        <v>6</v>
      </c>
      <c r="H100" s="9">
        <v>1</v>
      </c>
      <c r="I100" s="18" t="s">
        <v>111</v>
      </c>
      <c r="J100" s="10" t="s">
        <v>29</v>
      </c>
      <c r="K100" s="6">
        <v>50</v>
      </c>
      <c r="L100" s="6">
        <v>60</v>
      </c>
      <c r="M100" s="6">
        <v>70</v>
      </c>
      <c r="N100" s="6">
        <f>SUM(K100:M100)</f>
        <v>180</v>
      </c>
      <c r="O100" s="6">
        <v>2016</v>
      </c>
    </row>
    <row r="101" spans="1:15" ht="60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0</v>
      </c>
      <c r="G101" s="9">
        <v>7</v>
      </c>
      <c r="H101" s="9">
        <v>0</v>
      </c>
      <c r="I101" s="19" t="s">
        <v>45</v>
      </c>
      <c r="J101" s="9" t="s">
        <v>36</v>
      </c>
      <c r="K101" s="6" t="s">
        <v>32</v>
      </c>
      <c r="L101" s="6" t="s">
        <v>32</v>
      </c>
      <c r="M101" s="6" t="s">
        <v>32</v>
      </c>
      <c r="N101" s="6" t="s">
        <v>32</v>
      </c>
      <c r="O101" s="6">
        <v>2016</v>
      </c>
    </row>
    <row r="102" spans="1:15" ht="30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0</v>
      </c>
      <c r="G102" s="9">
        <v>7</v>
      </c>
      <c r="H102" s="9">
        <v>1</v>
      </c>
      <c r="I102" s="18" t="s">
        <v>112</v>
      </c>
      <c r="J102" s="10" t="s">
        <v>29</v>
      </c>
      <c r="K102" s="6">
        <v>450</v>
      </c>
      <c r="L102" s="6">
        <v>450</v>
      </c>
      <c r="M102" s="6">
        <v>450</v>
      </c>
      <c r="N102" s="6">
        <f>SUM(K102:M102)</f>
        <v>1350</v>
      </c>
      <c r="O102" s="6">
        <v>2016</v>
      </c>
    </row>
    <row r="103" spans="1:15" ht="105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0</v>
      </c>
      <c r="G103" s="9">
        <v>8</v>
      </c>
      <c r="H103" s="9">
        <v>0</v>
      </c>
      <c r="I103" s="19" t="s">
        <v>46</v>
      </c>
      <c r="J103" s="9" t="s">
        <v>36</v>
      </c>
      <c r="K103" s="6" t="s">
        <v>32</v>
      </c>
      <c r="L103" s="6" t="s">
        <v>32</v>
      </c>
      <c r="M103" s="6" t="s">
        <v>32</v>
      </c>
      <c r="N103" s="6" t="s">
        <v>32</v>
      </c>
      <c r="O103" s="6">
        <v>2016</v>
      </c>
    </row>
    <row r="104" spans="1:15" ht="90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0</v>
      </c>
      <c r="G104" s="9">
        <v>8</v>
      </c>
      <c r="H104" s="9">
        <v>1</v>
      </c>
      <c r="I104" s="12" t="s">
        <v>113</v>
      </c>
      <c r="J104" s="10" t="s">
        <v>29</v>
      </c>
      <c r="K104" s="37">
        <v>1</v>
      </c>
      <c r="L104" s="37">
        <v>1</v>
      </c>
      <c r="M104" s="37">
        <v>1</v>
      </c>
      <c r="N104" s="37">
        <f>SUM(K104:M104)</f>
        <v>3</v>
      </c>
      <c r="O104" s="6">
        <v>2016</v>
      </c>
    </row>
    <row r="105" spans="1:15" ht="60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0</v>
      </c>
      <c r="G105" s="9">
        <v>9</v>
      </c>
      <c r="H105" s="9">
        <v>0</v>
      </c>
      <c r="I105" s="19" t="s">
        <v>47</v>
      </c>
      <c r="J105" s="9" t="s">
        <v>36</v>
      </c>
      <c r="K105" s="6" t="s">
        <v>32</v>
      </c>
      <c r="L105" s="6" t="s">
        <v>32</v>
      </c>
      <c r="M105" s="6" t="s">
        <v>32</v>
      </c>
      <c r="N105" s="6" t="s">
        <v>32</v>
      </c>
      <c r="O105" s="6">
        <v>2016</v>
      </c>
    </row>
    <row r="106" spans="1:15" ht="30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0</v>
      </c>
      <c r="G106" s="9">
        <v>9</v>
      </c>
      <c r="H106" s="9">
        <v>1</v>
      </c>
      <c r="I106" s="18" t="s">
        <v>114</v>
      </c>
      <c r="J106" s="10" t="s">
        <v>29</v>
      </c>
      <c r="K106" s="6">
        <v>35</v>
      </c>
      <c r="L106" s="6">
        <v>40</v>
      </c>
      <c r="M106" s="6">
        <v>45</v>
      </c>
      <c r="N106" s="6">
        <f>SUM(K106:M106)</f>
        <v>120</v>
      </c>
      <c r="O106" s="6">
        <v>2016</v>
      </c>
    </row>
    <row r="107" spans="1:15" ht="61.5" customHeight="1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0</v>
      </c>
      <c r="H107" s="9">
        <v>0</v>
      </c>
      <c r="I107" s="19" t="s">
        <v>48</v>
      </c>
      <c r="J107" s="9" t="s">
        <v>36</v>
      </c>
      <c r="K107" s="6" t="s">
        <v>32</v>
      </c>
      <c r="L107" s="6" t="s">
        <v>32</v>
      </c>
      <c r="M107" s="6" t="s">
        <v>32</v>
      </c>
      <c r="N107" s="6" t="s">
        <v>32</v>
      </c>
      <c r="O107" s="6">
        <v>2016</v>
      </c>
    </row>
    <row r="108" spans="1:15" ht="30.75" customHeight="1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0</v>
      </c>
      <c r="H108" s="9">
        <v>1</v>
      </c>
      <c r="I108" s="44" t="s">
        <v>115</v>
      </c>
      <c r="J108" s="10" t="s">
        <v>29</v>
      </c>
      <c r="K108" s="6">
        <v>10</v>
      </c>
      <c r="L108" s="6">
        <v>10</v>
      </c>
      <c r="M108" s="6">
        <v>10</v>
      </c>
      <c r="N108" s="6">
        <f>SUM(K108:M108)</f>
        <v>30</v>
      </c>
      <c r="O108" s="6">
        <v>2016</v>
      </c>
    </row>
    <row r="109" spans="1:15" ht="60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1</v>
      </c>
      <c r="H109" s="9">
        <v>0</v>
      </c>
      <c r="I109" s="19" t="s">
        <v>49</v>
      </c>
      <c r="J109" s="9" t="s">
        <v>36</v>
      </c>
      <c r="K109" s="6" t="s">
        <v>32</v>
      </c>
      <c r="L109" s="6" t="s">
        <v>32</v>
      </c>
      <c r="M109" s="6" t="s">
        <v>32</v>
      </c>
      <c r="N109" s="6" t="s">
        <v>32</v>
      </c>
      <c r="O109" s="6">
        <v>2016</v>
      </c>
    </row>
    <row r="110" spans="1:15" ht="45">
      <c r="A110" s="9" t="s">
        <v>160</v>
      </c>
      <c r="B110" s="9" t="s">
        <v>41</v>
      </c>
      <c r="C110" s="9">
        <v>3</v>
      </c>
      <c r="D110" s="9">
        <v>1</v>
      </c>
      <c r="E110" s="9">
        <v>2</v>
      </c>
      <c r="F110" s="9">
        <v>1</v>
      </c>
      <c r="G110" s="9">
        <v>1</v>
      </c>
      <c r="H110" s="9">
        <v>1</v>
      </c>
      <c r="I110" s="18" t="s">
        <v>116</v>
      </c>
      <c r="J110" s="10" t="s">
        <v>29</v>
      </c>
      <c r="K110" s="6">
        <v>30</v>
      </c>
      <c r="L110" s="6">
        <v>35</v>
      </c>
      <c r="M110" s="6">
        <v>40</v>
      </c>
      <c r="N110" s="6">
        <f>SUM(K110:M110)</f>
        <v>105</v>
      </c>
      <c r="O110" s="6">
        <v>2016</v>
      </c>
    </row>
    <row r="111" spans="1:15" ht="75">
      <c r="A111" s="9" t="s">
        <v>160</v>
      </c>
      <c r="B111" s="9" t="s">
        <v>41</v>
      </c>
      <c r="C111" s="9">
        <v>3</v>
      </c>
      <c r="D111" s="9">
        <v>1</v>
      </c>
      <c r="E111" s="9">
        <v>2</v>
      </c>
      <c r="F111" s="9">
        <v>1</v>
      </c>
      <c r="G111" s="9">
        <v>2</v>
      </c>
      <c r="H111" s="9">
        <v>0</v>
      </c>
      <c r="I111" s="19" t="s">
        <v>50</v>
      </c>
      <c r="J111" s="9" t="s">
        <v>36</v>
      </c>
      <c r="K111" s="6" t="s">
        <v>32</v>
      </c>
      <c r="L111" s="6" t="s">
        <v>32</v>
      </c>
      <c r="M111" s="6" t="s">
        <v>32</v>
      </c>
      <c r="N111" s="6" t="s">
        <v>32</v>
      </c>
      <c r="O111" s="6">
        <v>2016</v>
      </c>
    </row>
    <row r="112" spans="1:15" ht="30">
      <c r="A112" s="9" t="s">
        <v>160</v>
      </c>
      <c r="B112" s="9" t="s">
        <v>41</v>
      </c>
      <c r="C112" s="9">
        <v>3</v>
      </c>
      <c r="D112" s="9">
        <v>1</v>
      </c>
      <c r="E112" s="9">
        <v>2</v>
      </c>
      <c r="F112" s="9">
        <v>1</v>
      </c>
      <c r="G112" s="9">
        <v>2</v>
      </c>
      <c r="H112" s="9">
        <v>1</v>
      </c>
      <c r="I112" s="18" t="s">
        <v>117</v>
      </c>
      <c r="J112" s="10" t="s">
        <v>29</v>
      </c>
      <c r="K112" s="6">
        <v>1</v>
      </c>
      <c r="L112" s="6">
        <v>1</v>
      </c>
      <c r="M112" s="6">
        <v>1</v>
      </c>
      <c r="N112" s="6">
        <f>SUM(K112:M112)</f>
        <v>3</v>
      </c>
      <c r="O112" s="6">
        <v>2016</v>
      </c>
    </row>
    <row r="113" spans="1:15" ht="75">
      <c r="A113" s="9" t="s">
        <v>160</v>
      </c>
      <c r="B113" s="9" t="s">
        <v>41</v>
      </c>
      <c r="C113" s="9">
        <v>3</v>
      </c>
      <c r="D113" s="9">
        <v>1</v>
      </c>
      <c r="E113" s="9">
        <v>2</v>
      </c>
      <c r="F113" s="9">
        <v>1</v>
      </c>
      <c r="G113" s="9">
        <v>3</v>
      </c>
      <c r="H113" s="9">
        <v>0</v>
      </c>
      <c r="I113" s="19" t="s">
        <v>51</v>
      </c>
      <c r="J113" s="9" t="s">
        <v>36</v>
      </c>
      <c r="K113" s="6" t="s">
        <v>32</v>
      </c>
      <c r="L113" s="6" t="s">
        <v>32</v>
      </c>
      <c r="M113" s="6" t="s">
        <v>32</v>
      </c>
      <c r="N113" s="6" t="s">
        <v>32</v>
      </c>
      <c r="O113" s="6">
        <v>2016</v>
      </c>
    </row>
    <row r="114" spans="1:15" ht="30">
      <c r="A114" s="9" t="s">
        <v>160</v>
      </c>
      <c r="B114" s="9" t="s">
        <v>41</v>
      </c>
      <c r="C114" s="9">
        <v>3</v>
      </c>
      <c r="D114" s="9">
        <v>1</v>
      </c>
      <c r="E114" s="9">
        <v>2</v>
      </c>
      <c r="F114" s="9">
        <v>1</v>
      </c>
      <c r="G114" s="9">
        <v>3</v>
      </c>
      <c r="H114" s="9">
        <v>1</v>
      </c>
      <c r="I114" s="18" t="s">
        <v>117</v>
      </c>
      <c r="J114" s="10" t="s">
        <v>29</v>
      </c>
      <c r="K114" s="6">
        <v>1</v>
      </c>
      <c r="L114" s="6">
        <v>1</v>
      </c>
      <c r="M114" s="6">
        <v>1</v>
      </c>
      <c r="N114" s="6">
        <f>SUM(K114:M114)</f>
        <v>3</v>
      </c>
      <c r="O114" s="6">
        <v>2016</v>
      </c>
    </row>
    <row r="115" spans="1:15" ht="105.75">
      <c r="A115" s="9" t="s">
        <v>160</v>
      </c>
      <c r="B115" s="9" t="s">
        <v>41</v>
      </c>
      <c r="C115" s="9">
        <v>3</v>
      </c>
      <c r="D115" s="9">
        <v>1</v>
      </c>
      <c r="E115" s="9">
        <v>2</v>
      </c>
      <c r="F115" s="9">
        <v>1</v>
      </c>
      <c r="G115" s="9">
        <v>4</v>
      </c>
      <c r="H115" s="9">
        <v>0</v>
      </c>
      <c r="I115" s="19" t="s">
        <v>52</v>
      </c>
      <c r="J115" s="9" t="s">
        <v>36</v>
      </c>
      <c r="K115" s="6" t="s">
        <v>32</v>
      </c>
      <c r="L115" s="6" t="s">
        <v>32</v>
      </c>
      <c r="M115" s="6" t="s">
        <v>32</v>
      </c>
      <c r="N115" s="6" t="s">
        <v>32</v>
      </c>
      <c r="O115" s="6">
        <v>2016</v>
      </c>
    </row>
    <row r="116" spans="1:15" ht="30">
      <c r="A116" s="9" t="s">
        <v>160</v>
      </c>
      <c r="B116" s="9" t="s">
        <v>41</v>
      </c>
      <c r="C116" s="9">
        <v>3</v>
      </c>
      <c r="D116" s="9">
        <v>1</v>
      </c>
      <c r="E116" s="9">
        <v>2</v>
      </c>
      <c r="F116" s="9">
        <v>1</v>
      </c>
      <c r="G116" s="9">
        <v>4</v>
      </c>
      <c r="H116" s="9">
        <v>1</v>
      </c>
      <c r="I116" s="18" t="s">
        <v>118</v>
      </c>
      <c r="J116" s="10" t="s">
        <v>29</v>
      </c>
      <c r="K116" s="6">
        <v>1</v>
      </c>
      <c r="L116" s="6">
        <v>1</v>
      </c>
      <c r="M116" s="6">
        <v>1</v>
      </c>
      <c r="N116" s="6">
        <f>SUM(K116:M116)</f>
        <v>3</v>
      </c>
      <c r="O116" s="6">
        <v>2016</v>
      </c>
    </row>
    <row r="117" spans="1:15" ht="75">
      <c r="A117" s="9" t="s">
        <v>160</v>
      </c>
      <c r="B117" s="9" t="s">
        <v>41</v>
      </c>
      <c r="C117" s="9">
        <v>3</v>
      </c>
      <c r="D117" s="9">
        <v>1</v>
      </c>
      <c r="E117" s="9">
        <v>2</v>
      </c>
      <c r="F117" s="9">
        <v>1</v>
      </c>
      <c r="G117" s="9">
        <v>5</v>
      </c>
      <c r="H117" s="9">
        <v>0</v>
      </c>
      <c r="I117" s="19" t="s">
        <v>53</v>
      </c>
      <c r="J117" s="9" t="s">
        <v>36</v>
      </c>
      <c r="K117" s="6" t="s">
        <v>32</v>
      </c>
      <c r="L117" s="6" t="s">
        <v>32</v>
      </c>
      <c r="M117" s="6" t="s">
        <v>32</v>
      </c>
      <c r="N117" s="6" t="s">
        <v>32</v>
      </c>
      <c r="O117" s="6">
        <v>2016</v>
      </c>
    </row>
    <row r="118" spans="1:15" ht="30">
      <c r="A118" s="9" t="s">
        <v>160</v>
      </c>
      <c r="B118" s="9" t="s">
        <v>41</v>
      </c>
      <c r="C118" s="9">
        <v>3</v>
      </c>
      <c r="D118" s="9">
        <v>1</v>
      </c>
      <c r="E118" s="9">
        <v>2</v>
      </c>
      <c r="F118" s="9">
        <v>1</v>
      </c>
      <c r="G118" s="9">
        <v>5</v>
      </c>
      <c r="H118" s="9">
        <v>1</v>
      </c>
      <c r="I118" s="18" t="s">
        <v>117</v>
      </c>
      <c r="J118" s="10" t="s">
        <v>29</v>
      </c>
      <c r="K118" s="6">
        <v>1</v>
      </c>
      <c r="L118" s="6">
        <v>1</v>
      </c>
      <c r="M118" s="6">
        <v>1</v>
      </c>
      <c r="N118" s="6">
        <f>SUM(K118:M118)</f>
        <v>3</v>
      </c>
      <c r="O118" s="6">
        <v>2016</v>
      </c>
    </row>
    <row r="119" spans="1:15" ht="90">
      <c r="A119" s="9" t="s">
        <v>160</v>
      </c>
      <c r="B119" s="9" t="s">
        <v>41</v>
      </c>
      <c r="C119" s="9">
        <v>3</v>
      </c>
      <c r="D119" s="9">
        <v>1</v>
      </c>
      <c r="E119" s="9">
        <v>2</v>
      </c>
      <c r="F119" s="9">
        <v>1</v>
      </c>
      <c r="G119" s="9">
        <v>6</v>
      </c>
      <c r="H119" s="9">
        <v>0</v>
      </c>
      <c r="I119" s="19" t="s">
        <v>54</v>
      </c>
      <c r="J119" s="9" t="s">
        <v>36</v>
      </c>
      <c r="K119" s="6" t="s">
        <v>32</v>
      </c>
      <c r="L119" s="6" t="s">
        <v>32</v>
      </c>
      <c r="M119" s="6" t="s">
        <v>32</v>
      </c>
      <c r="N119" s="6" t="s">
        <v>32</v>
      </c>
      <c r="O119" s="6">
        <v>2016</v>
      </c>
    </row>
    <row r="120" spans="1:15" ht="75">
      <c r="A120" s="9" t="s">
        <v>160</v>
      </c>
      <c r="B120" s="9" t="s">
        <v>41</v>
      </c>
      <c r="C120" s="9">
        <v>3</v>
      </c>
      <c r="D120" s="9">
        <v>1</v>
      </c>
      <c r="E120" s="9">
        <v>2</v>
      </c>
      <c r="F120" s="9">
        <v>1</v>
      </c>
      <c r="G120" s="9">
        <v>6</v>
      </c>
      <c r="H120" s="9">
        <v>1</v>
      </c>
      <c r="I120" s="18" t="s">
        <v>119</v>
      </c>
      <c r="J120" s="10" t="s">
        <v>29</v>
      </c>
      <c r="K120" s="6">
        <v>1</v>
      </c>
      <c r="L120" s="6">
        <v>1</v>
      </c>
      <c r="M120" s="6">
        <v>1</v>
      </c>
      <c r="N120" s="6">
        <f>SUM(K120:M120)</f>
        <v>3</v>
      </c>
      <c r="O120" s="6">
        <v>2016</v>
      </c>
    </row>
    <row r="121" spans="1:15" ht="60">
      <c r="A121" s="9" t="s">
        <v>160</v>
      </c>
      <c r="B121" s="9" t="s">
        <v>41</v>
      </c>
      <c r="C121" s="9">
        <v>3</v>
      </c>
      <c r="D121" s="9">
        <v>1</v>
      </c>
      <c r="E121" s="9">
        <v>2</v>
      </c>
      <c r="F121" s="9">
        <v>1</v>
      </c>
      <c r="G121" s="9">
        <v>7</v>
      </c>
      <c r="H121" s="9">
        <v>0</v>
      </c>
      <c r="I121" s="19" t="s">
        <v>144</v>
      </c>
      <c r="J121" s="9" t="s">
        <v>36</v>
      </c>
      <c r="K121" s="6" t="s">
        <v>32</v>
      </c>
      <c r="L121" s="6" t="s">
        <v>32</v>
      </c>
      <c r="M121" s="6" t="s">
        <v>32</v>
      </c>
      <c r="N121" s="6" t="s">
        <v>32</v>
      </c>
      <c r="O121" s="6">
        <v>2016</v>
      </c>
    </row>
    <row r="122" spans="1:15" ht="15">
      <c r="A122" s="9" t="s">
        <v>160</v>
      </c>
      <c r="B122" s="9" t="s">
        <v>41</v>
      </c>
      <c r="C122" s="9">
        <v>3</v>
      </c>
      <c r="D122" s="9">
        <v>1</v>
      </c>
      <c r="E122" s="9">
        <v>2</v>
      </c>
      <c r="F122" s="9">
        <v>1</v>
      </c>
      <c r="G122" s="9">
        <v>7</v>
      </c>
      <c r="H122" s="9">
        <v>1</v>
      </c>
      <c r="I122" s="18" t="s">
        <v>120</v>
      </c>
      <c r="J122" s="10" t="s">
        <v>29</v>
      </c>
      <c r="K122" s="6">
        <v>5</v>
      </c>
      <c r="L122" s="6">
        <v>5</v>
      </c>
      <c r="M122" s="6">
        <v>5</v>
      </c>
      <c r="N122" s="6">
        <f>SUM(K122:M122)</f>
        <v>15</v>
      </c>
      <c r="O122" s="6">
        <v>2016</v>
      </c>
    </row>
    <row r="123" spans="1:15" ht="60">
      <c r="A123" s="9" t="s">
        <v>160</v>
      </c>
      <c r="B123" s="9" t="s">
        <v>41</v>
      </c>
      <c r="C123" s="9">
        <v>3</v>
      </c>
      <c r="D123" s="9">
        <v>1</v>
      </c>
      <c r="E123" s="9">
        <v>2</v>
      </c>
      <c r="F123" s="9">
        <v>1</v>
      </c>
      <c r="G123" s="9">
        <v>8</v>
      </c>
      <c r="H123" s="9">
        <v>0</v>
      </c>
      <c r="I123" s="19" t="s">
        <v>55</v>
      </c>
      <c r="J123" s="9" t="s">
        <v>36</v>
      </c>
      <c r="K123" s="6" t="s">
        <v>32</v>
      </c>
      <c r="L123" s="6" t="s">
        <v>32</v>
      </c>
      <c r="M123" s="6" t="s">
        <v>32</v>
      </c>
      <c r="N123" s="6" t="s">
        <v>32</v>
      </c>
      <c r="O123" s="6">
        <v>2016</v>
      </c>
    </row>
    <row r="124" spans="1:15" ht="45">
      <c r="A124" s="9" t="s">
        <v>160</v>
      </c>
      <c r="B124" s="9" t="s">
        <v>41</v>
      </c>
      <c r="C124" s="9">
        <v>3</v>
      </c>
      <c r="D124" s="9">
        <v>1</v>
      </c>
      <c r="E124" s="9">
        <v>2</v>
      </c>
      <c r="F124" s="9">
        <v>1</v>
      </c>
      <c r="G124" s="9">
        <v>8</v>
      </c>
      <c r="H124" s="9">
        <v>1</v>
      </c>
      <c r="I124" s="18" t="s">
        <v>121</v>
      </c>
      <c r="J124" s="10" t="s">
        <v>29</v>
      </c>
      <c r="K124" s="6">
        <v>50</v>
      </c>
      <c r="L124" s="6">
        <v>60</v>
      </c>
      <c r="M124" s="6">
        <v>70</v>
      </c>
      <c r="N124" s="6">
        <f>SUM(K124:M124)</f>
        <v>180</v>
      </c>
      <c r="O124" s="6">
        <v>2016</v>
      </c>
    </row>
    <row r="125" spans="1:15" ht="60">
      <c r="A125" s="9" t="s">
        <v>160</v>
      </c>
      <c r="B125" s="9" t="s">
        <v>41</v>
      </c>
      <c r="C125" s="9">
        <v>3</v>
      </c>
      <c r="D125" s="9">
        <v>1</v>
      </c>
      <c r="E125" s="9">
        <v>2</v>
      </c>
      <c r="F125" s="9">
        <v>1</v>
      </c>
      <c r="G125" s="9">
        <v>9</v>
      </c>
      <c r="H125" s="9">
        <v>0</v>
      </c>
      <c r="I125" s="44" t="s">
        <v>154</v>
      </c>
      <c r="J125" s="9" t="s">
        <v>36</v>
      </c>
      <c r="K125" s="6" t="s">
        <v>32</v>
      </c>
      <c r="L125" s="6" t="s">
        <v>32</v>
      </c>
      <c r="M125" s="6" t="s">
        <v>32</v>
      </c>
      <c r="N125" s="6" t="s">
        <v>32</v>
      </c>
      <c r="O125" s="6">
        <v>2016</v>
      </c>
    </row>
    <row r="126" spans="1:15" ht="30">
      <c r="A126" s="9" t="s">
        <v>160</v>
      </c>
      <c r="B126" s="9" t="s">
        <v>41</v>
      </c>
      <c r="C126" s="9">
        <v>3</v>
      </c>
      <c r="D126" s="9">
        <v>1</v>
      </c>
      <c r="E126" s="9">
        <v>2</v>
      </c>
      <c r="F126" s="9">
        <v>1</v>
      </c>
      <c r="G126" s="9">
        <v>9</v>
      </c>
      <c r="H126" s="9">
        <v>1</v>
      </c>
      <c r="I126" s="18" t="s">
        <v>122</v>
      </c>
      <c r="J126" s="10" t="s">
        <v>29</v>
      </c>
      <c r="K126" s="6">
        <v>2300</v>
      </c>
      <c r="L126" s="6">
        <v>2350</v>
      </c>
      <c r="M126" s="6">
        <v>2400</v>
      </c>
      <c r="N126" s="6">
        <f>SUM(K126:M126)</f>
        <v>7050</v>
      </c>
      <c r="O126" s="6">
        <v>2016</v>
      </c>
    </row>
    <row r="127" spans="1:15" ht="28.5">
      <c r="A127" s="9" t="s">
        <v>160</v>
      </c>
      <c r="B127" s="9" t="s">
        <v>41</v>
      </c>
      <c r="C127" s="9">
        <v>4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41" t="s">
        <v>123</v>
      </c>
      <c r="J127" s="11" t="s">
        <v>28</v>
      </c>
      <c r="K127" s="87">
        <f>K134+K135+K136</f>
        <v>46952.5</v>
      </c>
      <c r="L127" s="47">
        <f>L134</f>
        <v>22045</v>
      </c>
      <c r="M127" s="47">
        <f>M134</f>
        <v>22045</v>
      </c>
      <c r="N127" s="112">
        <f>SUM(K127:M127)</f>
        <v>91042.5</v>
      </c>
      <c r="O127" s="25">
        <v>2016</v>
      </c>
    </row>
    <row r="128" spans="1:15" ht="28.5">
      <c r="A128" s="9" t="s">
        <v>160</v>
      </c>
      <c r="B128" s="9" t="s">
        <v>41</v>
      </c>
      <c r="C128" s="9">
        <v>4</v>
      </c>
      <c r="D128" s="9">
        <v>2</v>
      </c>
      <c r="E128" s="9">
        <v>1</v>
      </c>
      <c r="F128" s="9">
        <v>0</v>
      </c>
      <c r="G128" s="9">
        <v>0</v>
      </c>
      <c r="H128" s="9">
        <v>0</v>
      </c>
      <c r="I128" s="41" t="s">
        <v>124</v>
      </c>
      <c r="J128" s="10" t="s">
        <v>28</v>
      </c>
      <c r="K128" s="45">
        <f>K127</f>
        <v>46952.5</v>
      </c>
      <c r="L128" s="45">
        <f>L134</f>
        <v>22045</v>
      </c>
      <c r="M128" s="45">
        <f>M134</f>
        <v>22045</v>
      </c>
      <c r="N128" s="45">
        <f>SUM(K128:M128)</f>
        <v>91042.5</v>
      </c>
      <c r="O128" s="6">
        <v>2016</v>
      </c>
    </row>
    <row r="129" spans="1:15" ht="75">
      <c r="A129" s="9" t="s">
        <v>160</v>
      </c>
      <c r="B129" s="9" t="s">
        <v>41</v>
      </c>
      <c r="C129" s="9">
        <v>4</v>
      </c>
      <c r="D129" s="9">
        <v>2</v>
      </c>
      <c r="E129" s="9">
        <v>1</v>
      </c>
      <c r="F129" s="9">
        <v>0</v>
      </c>
      <c r="G129" s="9">
        <v>1</v>
      </c>
      <c r="H129" s="9">
        <v>1</v>
      </c>
      <c r="I129" s="18" t="s">
        <v>145</v>
      </c>
      <c r="J129" s="10" t="s">
        <v>31</v>
      </c>
      <c r="K129" s="32">
        <v>12</v>
      </c>
      <c r="L129" s="32">
        <v>6.8</v>
      </c>
      <c r="M129" s="32">
        <v>6.3</v>
      </c>
      <c r="N129" s="32">
        <v>8.2</v>
      </c>
      <c r="O129" s="1">
        <v>2016</v>
      </c>
    </row>
    <row r="130" spans="1:15" ht="60">
      <c r="A130" s="9" t="s">
        <v>160</v>
      </c>
      <c r="B130" s="9" t="s">
        <v>41</v>
      </c>
      <c r="C130" s="9">
        <v>4</v>
      </c>
      <c r="D130" s="9">
        <v>2</v>
      </c>
      <c r="E130" s="9">
        <v>1</v>
      </c>
      <c r="F130" s="9">
        <v>0</v>
      </c>
      <c r="G130" s="9">
        <v>1</v>
      </c>
      <c r="H130" s="9">
        <v>0</v>
      </c>
      <c r="I130" s="19" t="s">
        <v>139</v>
      </c>
      <c r="J130" s="10" t="s">
        <v>36</v>
      </c>
      <c r="K130" s="1" t="s">
        <v>32</v>
      </c>
      <c r="L130" s="1" t="s">
        <v>32</v>
      </c>
      <c r="M130" s="1" t="s">
        <v>32</v>
      </c>
      <c r="N130" s="1" t="s">
        <v>32</v>
      </c>
      <c r="O130" s="1">
        <v>2016</v>
      </c>
    </row>
    <row r="131" spans="1:15" ht="30">
      <c r="A131" s="9" t="s">
        <v>160</v>
      </c>
      <c r="B131" s="9" t="s">
        <v>41</v>
      </c>
      <c r="C131" s="9">
        <v>4</v>
      </c>
      <c r="D131" s="9">
        <v>2</v>
      </c>
      <c r="E131" s="9">
        <v>1</v>
      </c>
      <c r="F131" s="9">
        <v>0</v>
      </c>
      <c r="G131" s="9">
        <v>1</v>
      </c>
      <c r="H131" s="9">
        <v>1</v>
      </c>
      <c r="I131" s="18" t="s">
        <v>125</v>
      </c>
      <c r="J131" s="10" t="s">
        <v>29</v>
      </c>
      <c r="K131" s="1">
        <v>50</v>
      </c>
      <c r="L131" s="1">
        <v>50</v>
      </c>
      <c r="M131" s="1">
        <v>50</v>
      </c>
      <c r="N131" s="1">
        <f>SUM(K131:M131)</f>
        <v>150</v>
      </c>
      <c r="O131" s="1">
        <v>2016</v>
      </c>
    </row>
    <row r="132" spans="1:15" ht="90">
      <c r="A132" s="9" t="s">
        <v>160</v>
      </c>
      <c r="B132" s="9" t="s">
        <v>41</v>
      </c>
      <c r="C132" s="9">
        <v>4</v>
      </c>
      <c r="D132" s="9">
        <v>2</v>
      </c>
      <c r="E132" s="9">
        <v>1</v>
      </c>
      <c r="F132" s="9">
        <v>0</v>
      </c>
      <c r="G132" s="9">
        <v>2</v>
      </c>
      <c r="H132" s="9">
        <v>0</v>
      </c>
      <c r="I132" s="19" t="s">
        <v>155</v>
      </c>
      <c r="J132" s="10" t="s">
        <v>36</v>
      </c>
      <c r="K132" s="1" t="s">
        <v>32</v>
      </c>
      <c r="L132" s="1" t="s">
        <v>32</v>
      </c>
      <c r="M132" s="1" t="s">
        <v>32</v>
      </c>
      <c r="N132" s="1" t="s">
        <v>32</v>
      </c>
      <c r="O132" s="1">
        <v>2016</v>
      </c>
    </row>
    <row r="133" spans="1:15" ht="15">
      <c r="A133" s="9" t="s">
        <v>160</v>
      </c>
      <c r="B133" s="9" t="s">
        <v>41</v>
      </c>
      <c r="C133" s="9">
        <v>4</v>
      </c>
      <c r="D133" s="9">
        <v>2</v>
      </c>
      <c r="E133" s="9">
        <v>1</v>
      </c>
      <c r="F133" s="9">
        <v>0</v>
      </c>
      <c r="G133" s="9">
        <v>2</v>
      </c>
      <c r="H133" s="9">
        <v>1</v>
      </c>
      <c r="I133" s="18" t="s">
        <v>126</v>
      </c>
      <c r="J133" s="10" t="s">
        <v>29</v>
      </c>
      <c r="K133" s="1">
        <v>1</v>
      </c>
      <c r="L133" s="1">
        <v>1</v>
      </c>
      <c r="M133" s="1">
        <v>1</v>
      </c>
      <c r="N133" s="1">
        <f>SUM(K133:M133)</f>
        <v>3</v>
      </c>
      <c r="O133" s="1">
        <v>2016</v>
      </c>
    </row>
    <row r="134" spans="1:15" ht="45">
      <c r="A134" s="9" t="s">
        <v>160</v>
      </c>
      <c r="B134" s="9" t="s">
        <v>41</v>
      </c>
      <c r="C134" s="9">
        <v>4</v>
      </c>
      <c r="D134" s="9">
        <v>2</v>
      </c>
      <c r="E134" s="9">
        <v>1</v>
      </c>
      <c r="F134" s="9">
        <v>0</v>
      </c>
      <c r="G134" s="9">
        <v>3</v>
      </c>
      <c r="H134" s="9">
        <v>0</v>
      </c>
      <c r="I134" s="97" t="s">
        <v>204</v>
      </c>
      <c r="J134" s="97" t="s">
        <v>28</v>
      </c>
      <c r="K134" s="100">
        <v>25469.1</v>
      </c>
      <c r="L134" s="51">
        <v>22045</v>
      </c>
      <c r="M134" s="51">
        <v>22045</v>
      </c>
      <c r="N134" s="51">
        <f>SUM(K134:M134)</f>
        <v>69559.1</v>
      </c>
      <c r="O134" s="1">
        <v>2016</v>
      </c>
    </row>
    <row r="135" spans="1:15" ht="45">
      <c r="A135" s="9" t="s">
        <v>160</v>
      </c>
      <c r="B135" s="9" t="s">
        <v>41</v>
      </c>
      <c r="C135" s="9">
        <v>4</v>
      </c>
      <c r="D135" s="9">
        <v>2</v>
      </c>
      <c r="E135" s="9">
        <v>1</v>
      </c>
      <c r="F135" s="9">
        <v>0</v>
      </c>
      <c r="G135" s="9">
        <v>3</v>
      </c>
      <c r="H135" s="9">
        <v>0</v>
      </c>
      <c r="I135" s="95" t="s">
        <v>186</v>
      </c>
      <c r="J135" s="95" t="s">
        <v>28</v>
      </c>
      <c r="K135" s="96">
        <v>10291</v>
      </c>
      <c r="L135" s="51"/>
      <c r="M135" s="51"/>
      <c r="N135" s="51">
        <f>SUM(K135:M135)</f>
        <v>10291</v>
      </c>
      <c r="O135" s="1">
        <v>2016</v>
      </c>
    </row>
    <row r="136" spans="1:15" ht="45">
      <c r="A136" s="9" t="s">
        <v>160</v>
      </c>
      <c r="B136" s="9" t="s">
        <v>41</v>
      </c>
      <c r="C136" s="9">
        <v>4</v>
      </c>
      <c r="D136" s="9">
        <v>2</v>
      </c>
      <c r="E136" s="9">
        <v>1</v>
      </c>
      <c r="F136" s="9">
        <v>0</v>
      </c>
      <c r="G136" s="9">
        <v>3</v>
      </c>
      <c r="H136" s="9">
        <v>0</v>
      </c>
      <c r="I136" s="95" t="s">
        <v>187</v>
      </c>
      <c r="J136" s="95" t="s">
        <v>28</v>
      </c>
      <c r="K136" s="96">
        <v>11192.4</v>
      </c>
      <c r="L136" s="51"/>
      <c r="M136" s="51"/>
      <c r="N136" s="51">
        <f>SUM(K136:M136)</f>
        <v>11192.4</v>
      </c>
      <c r="O136" s="1">
        <v>2016</v>
      </c>
    </row>
    <row r="137" spans="1:15" ht="45">
      <c r="A137" s="9" t="s">
        <v>160</v>
      </c>
      <c r="B137" s="9" t="s">
        <v>41</v>
      </c>
      <c r="C137" s="9">
        <v>4</v>
      </c>
      <c r="D137" s="9">
        <v>2</v>
      </c>
      <c r="E137" s="9">
        <v>1</v>
      </c>
      <c r="F137" s="9">
        <v>0</v>
      </c>
      <c r="G137" s="9">
        <v>3</v>
      </c>
      <c r="H137" s="9">
        <v>1</v>
      </c>
      <c r="I137" s="18" t="s">
        <v>127</v>
      </c>
      <c r="J137" s="10" t="s">
        <v>29</v>
      </c>
      <c r="K137" s="32">
        <v>97</v>
      </c>
      <c r="L137" s="32">
        <v>60</v>
      </c>
      <c r="M137" s="32">
        <v>60</v>
      </c>
      <c r="N137" s="32">
        <v>217</v>
      </c>
      <c r="O137" s="1" t="s">
        <v>37</v>
      </c>
    </row>
    <row r="138" spans="1:15" ht="71.25">
      <c r="A138" s="9" t="s">
        <v>160</v>
      </c>
      <c r="B138" s="9" t="s">
        <v>41</v>
      </c>
      <c r="C138" s="9">
        <v>5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8" t="s">
        <v>128</v>
      </c>
      <c r="J138" s="97" t="s">
        <v>28</v>
      </c>
      <c r="K138" s="99">
        <f>K139+K152</f>
        <v>173107.8</v>
      </c>
      <c r="L138" s="46">
        <f>L139+L152</f>
        <v>192692.52</v>
      </c>
      <c r="M138" s="46">
        <f>M139+M152</f>
        <v>251571.7</v>
      </c>
      <c r="N138" s="46">
        <f>SUM(K138:M138)</f>
        <v>617372.02</v>
      </c>
      <c r="O138" s="6">
        <v>2016</v>
      </c>
    </row>
    <row r="139" spans="1:15" ht="42.75">
      <c r="A139" s="9" t="s">
        <v>160</v>
      </c>
      <c r="B139" s="9" t="s">
        <v>41</v>
      </c>
      <c r="C139" s="9">
        <v>5</v>
      </c>
      <c r="D139" s="9">
        <v>2</v>
      </c>
      <c r="E139" s="9">
        <v>1</v>
      </c>
      <c r="F139" s="9">
        <v>0</v>
      </c>
      <c r="G139" s="9">
        <v>0</v>
      </c>
      <c r="H139" s="9">
        <v>0</v>
      </c>
      <c r="I139" s="98" t="s">
        <v>129</v>
      </c>
      <c r="J139" s="97" t="s">
        <v>28</v>
      </c>
      <c r="K139" s="100">
        <f>K142+K144+K146+K148+K149+K150</f>
        <v>147969.8</v>
      </c>
      <c r="L139" s="51">
        <f>L142+L144+L146+L148</f>
        <v>167204.12</v>
      </c>
      <c r="M139" s="51">
        <f>M142+M144+M146+M148</f>
        <v>225695.9</v>
      </c>
      <c r="N139" s="51">
        <f>SUM(K139:M139)</f>
        <v>540869.82</v>
      </c>
      <c r="O139" s="42">
        <v>2016</v>
      </c>
    </row>
    <row r="140" spans="1:15" ht="60">
      <c r="A140" s="9" t="s">
        <v>160</v>
      </c>
      <c r="B140" s="9" t="s">
        <v>41</v>
      </c>
      <c r="C140" s="9">
        <v>5</v>
      </c>
      <c r="D140" s="9">
        <v>2</v>
      </c>
      <c r="E140" s="9">
        <v>1</v>
      </c>
      <c r="F140" s="9">
        <v>0</v>
      </c>
      <c r="G140" s="9">
        <v>1</v>
      </c>
      <c r="H140" s="9">
        <v>1</v>
      </c>
      <c r="I140" s="18" t="s">
        <v>130</v>
      </c>
      <c r="J140" s="10" t="s">
        <v>31</v>
      </c>
      <c r="K140" s="32" t="s">
        <v>60</v>
      </c>
      <c r="L140" s="32" t="s">
        <v>60</v>
      </c>
      <c r="M140" s="32" t="s">
        <v>60</v>
      </c>
      <c r="N140" s="32" t="s">
        <v>60</v>
      </c>
      <c r="O140" s="1">
        <v>2016</v>
      </c>
    </row>
    <row r="141" spans="1:15" ht="75">
      <c r="A141" s="9" t="s">
        <v>160</v>
      </c>
      <c r="B141" s="9" t="s">
        <v>41</v>
      </c>
      <c r="C141" s="9">
        <v>5</v>
      </c>
      <c r="D141" s="9">
        <v>2</v>
      </c>
      <c r="E141" s="9">
        <v>1</v>
      </c>
      <c r="F141" s="9">
        <v>0</v>
      </c>
      <c r="G141" s="9">
        <v>1</v>
      </c>
      <c r="H141" s="9">
        <v>2</v>
      </c>
      <c r="I141" s="18" t="s">
        <v>143</v>
      </c>
      <c r="J141" s="22" t="s">
        <v>31</v>
      </c>
      <c r="K141" s="32">
        <v>15</v>
      </c>
      <c r="L141" s="32">
        <v>11.8</v>
      </c>
      <c r="M141" s="32">
        <v>9.7</v>
      </c>
      <c r="N141" s="32">
        <v>11.9</v>
      </c>
      <c r="O141" s="27">
        <v>2016</v>
      </c>
    </row>
    <row r="142" spans="1:15" ht="45">
      <c r="A142" s="9" t="s">
        <v>160</v>
      </c>
      <c r="B142" s="9" t="s">
        <v>41</v>
      </c>
      <c r="C142" s="9">
        <v>5</v>
      </c>
      <c r="D142" s="9">
        <v>2</v>
      </c>
      <c r="E142" s="9">
        <v>1</v>
      </c>
      <c r="F142" s="9">
        <v>0</v>
      </c>
      <c r="G142" s="9">
        <v>1</v>
      </c>
      <c r="H142" s="9">
        <v>0</v>
      </c>
      <c r="I142" s="18" t="s">
        <v>131</v>
      </c>
      <c r="J142" s="10" t="s">
        <v>28</v>
      </c>
      <c r="K142" s="60">
        <v>14580</v>
      </c>
      <c r="L142" s="60">
        <v>14580</v>
      </c>
      <c r="M142" s="60">
        <v>14580</v>
      </c>
      <c r="N142" s="60">
        <f aca="true" t="shared" si="4" ref="N142:N152">SUM(K142:M142)</f>
        <v>43740</v>
      </c>
      <c r="O142" s="1" t="s">
        <v>37</v>
      </c>
    </row>
    <row r="143" spans="1:16" s="17" customFormat="1" ht="45">
      <c r="A143" s="9" t="s">
        <v>160</v>
      </c>
      <c r="B143" s="9" t="s">
        <v>41</v>
      </c>
      <c r="C143" s="9">
        <v>5</v>
      </c>
      <c r="D143" s="9">
        <v>2</v>
      </c>
      <c r="E143" s="9">
        <v>1</v>
      </c>
      <c r="F143" s="9">
        <v>0</v>
      </c>
      <c r="G143" s="9">
        <v>1</v>
      </c>
      <c r="H143" s="9">
        <v>1</v>
      </c>
      <c r="I143" s="18" t="s">
        <v>132</v>
      </c>
      <c r="J143" s="10" t="s">
        <v>29</v>
      </c>
      <c r="K143" s="33">
        <v>21</v>
      </c>
      <c r="L143" s="26">
        <v>21</v>
      </c>
      <c r="M143" s="26">
        <v>21</v>
      </c>
      <c r="N143" s="26">
        <f t="shared" si="4"/>
        <v>63</v>
      </c>
      <c r="O143" s="1" t="s">
        <v>37</v>
      </c>
      <c r="P143" s="90"/>
    </row>
    <row r="144" spans="1:15" ht="125.25" customHeight="1">
      <c r="A144" s="9" t="s">
        <v>160</v>
      </c>
      <c r="B144" s="9" t="s">
        <v>41</v>
      </c>
      <c r="C144" s="9">
        <v>5</v>
      </c>
      <c r="D144" s="9">
        <v>2</v>
      </c>
      <c r="E144" s="9">
        <v>1</v>
      </c>
      <c r="F144" s="9">
        <v>0</v>
      </c>
      <c r="G144" s="9">
        <v>2</v>
      </c>
      <c r="H144" s="9">
        <v>0</v>
      </c>
      <c r="I144" s="18" t="s">
        <v>133</v>
      </c>
      <c r="J144" s="10" t="s">
        <v>28</v>
      </c>
      <c r="K144" s="123">
        <v>6358.2</v>
      </c>
      <c r="L144" s="124">
        <v>6377.22</v>
      </c>
      <c r="M144" s="124">
        <v>4500</v>
      </c>
      <c r="N144" s="124">
        <f t="shared" si="4"/>
        <v>17235.42</v>
      </c>
      <c r="O144" s="1" t="s">
        <v>37</v>
      </c>
    </row>
    <row r="145" spans="1:16" s="17" customFormat="1" ht="54" customHeight="1">
      <c r="A145" s="9" t="s">
        <v>160</v>
      </c>
      <c r="B145" s="9" t="s">
        <v>41</v>
      </c>
      <c r="C145" s="9">
        <v>5</v>
      </c>
      <c r="D145" s="9">
        <v>2</v>
      </c>
      <c r="E145" s="9">
        <v>1</v>
      </c>
      <c r="F145" s="9">
        <v>0</v>
      </c>
      <c r="G145" s="9">
        <v>2</v>
      </c>
      <c r="H145" s="9">
        <v>1</v>
      </c>
      <c r="I145" s="18" t="s">
        <v>134</v>
      </c>
      <c r="J145" s="10" t="s">
        <v>29</v>
      </c>
      <c r="K145" s="124">
        <v>3</v>
      </c>
      <c r="L145" s="124">
        <v>3</v>
      </c>
      <c r="M145" s="124">
        <v>2</v>
      </c>
      <c r="N145" s="124">
        <f t="shared" si="4"/>
        <v>8</v>
      </c>
      <c r="O145" s="1" t="s">
        <v>37</v>
      </c>
      <c r="P145" s="90"/>
    </row>
    <row r="146" spans="1:15" ht="59.25">
      <c r="A146" s="9" t="s">
        <v>160</v>
      </c>
      <c r="B146" s="9" t="s">
        <v>41</v>
      </c>
      <c r="C146" s="9">
        <v>5</v>
      </c>
      <c r="D146" s="9">
        <v>2</v>
      </c>
      <c r="E146" s="9">
        <v>1</v>
      </c>
      <c r="F146" s="9">
        <v>0</v>
      </c>
      <c r="G146" s="9">
        <v>3</v>
      </c>
      <c r="H146" s="9">
        <v>0</v>
      </c>
      <c r="I146" s="18" t="s">
        <v>205</v>
      </c>
      <c r="J146" s="10" t="s">
        <v>28</v>
      </c>
      <c r="K146" s="125">
        <v>63504.9</v>
      </c>
      <c r="L146" s="35">
        <v>82615.9</v>
      </c>
      <c r="M146" s="35">
        <v>82615.9</v>
      </c>
      <c r="N146" s="35">
        <f t="shared" si="4"/>
        <v>228736.69999999998</v>
      </c>
      <c r="O146" s="1" t="s">
        <v>37</v>
      </c>
    </row>
    <row r="147" spans="1:16" s="17" customFormat="1" ht="53.25" customHeight="1">
      <c r="A147" s="9" t="s">
        <v>160</v>
      </c>
      <c r="B147" s="9" t="s">
        <v>41</v>
      </c>
      <c r="C147" s="9">
        <v>5</v>
      </c>
      <c r="D147" s="9">
        <v>2</v>
      </c>
      <c r="E147" s="9">
        <v>1</v>
      </c>
      <c r="F147" s="9">
        <v>0</v>
      </c>
      <c r="G147" s="9">
        <v>3</v>
      </c>
      <c r="H147" s="9">
        <v>1</v>
      </c>
      <c r="I147" s="18" t="s">
        <v>136</v>
      </c>
      <c r="J147" s="19" t="s">
        <v>29</v>
      </c>
      <c r="K147" s="35">
        <v>5300</v>
      </c>
      <c r="L147" s="35">
        <v>5500</v>
      </c>
      <c r="M147" s="35">
        <v>5500</v>
      </c>
      <c r="N147" s="35">
        <f t="shared" si="4"/>
        <v>16300</v>
      </c>
      <c r="O147" s="6">
        <v>2016</v>
      </c>
      <c r="P147" s="90"/>
    </row>
    <row r="148" spans="1:16" ht="60">
      <c r="A148" s="9" t="s">
        <v>160</v>
      </c>
      <c r="B148" s="9" t="s">
        <v>41</v>
      </c>
      <c r="C148" s="9">
        <v>5</v>
      </c>
      <c r="D148" s="9">
        <v>2</v>
      </c>
      <c r="E148" s="9">
        <v>1</v>
      </c>
      <c r="F148" s="9">
        <v>0</v>
      </c>
      <c r="G148" s="9">
        <v>4</v>
      </c>
      <c r="H148" s="9">
        <v>0</v>
      </c>
      <c r="I148" s="18" t="s">
        <v>188</v>
      </c>
      <c r="J148" s="10" t="s">
        <v>28</v>
      </c>
      <c r="K148" s="88">
        <v>55858.7</v>
      </c>
      <c r="L148" s="56">
        <v>63631</v>
      </c>
      <c r="M148" s="56">
        <v>124000</v>
      </c>
      <c r="N148" s="50">
        <f t="shared" si="4"/>
        <v>243489.7</v>
      </c>
      <c r="O148" s="6">
        <v>2016</v>
      </c>
      <c r="P148" s="111"/>
    </row>
    <row r="149" spans="1:16" ht="60">
      <c r="A149" s="9" t="s">
        <v>160</v>
      </c>
      <c r="B149" s="9" t="s">
        <v>41</v>
      </c>
      <c r="C149" s="9">
        <v>5</v>
      </c>
      <c r="D149" s="9">
        <v>2</v>
      </c>
      <c r="E149" s="9">
        <v>1</v>
      </c>
      <c r="F149" s="9">
        <v>0</v>
      </c>
      <c r="G149" s="9">
        <v>4</v>
      </c>
      <c r="H149" s="9">
        <v>0</v>
      </c>
      <c r="I149" s="106" t="s">
        <v>189</v>
      </c>
      <c r="J149" s="95" t="s">
        <v>28</v>
      </c>
      <c r="K149" s="96">
        <v>412.7</v>
      </c>
      <c r="L149" s="56"/>
      <c r="M149" s="56"/>
      <c r="N149" s="50">
        <f>K149</f>
        <v>412.7</v>
      </c>
      <c r="O149" s="6"/>
      <c r="P149" s="111"/>
    </row>
    <row r="150" spans="1:16" ht="60">
      <c r="A150" s="9" t="s">
        <v>160</v>
      </c>
      <c r="B150" s="9" t="s">
        <v>41</v>
      </c>
      <c r="C150" s="9">
        <v>5</v>
      </c>
      <c r="D150" s="9">
        <v>2</v>
      </c>
      <c r="E150" s="9">
        <v>1</v>
      </c>
      <c r="F150" s="9">
        <v>0</v>
      </c>
      <c r="G150" s="9">
        <v>4</v>
      </c>
      <c r="H150" s="9">
        <v>0</v>
      </c>
      <c r="I150" s="106" t="s">
        <v>190</v>
      </c>
      <c r="J150" s="95" t="s">
        <v>28</v>
      </c>
      <c r="K150" s="96">
        <v>7255.3</v>
      </c>
      <c r="L150" s="56"/>
      <c r="M150" s="56"/>
      <c r="N150" s="50">
        <f>K150</f>
        <v>7255.3</v>
      </c>
      <c r="O150" s="6"/>
      <c r="P150" s="111"/>
    </row>
    <row r="151" spans="1:15" ht="15">
      <c r="A151" s="9" t="s">
        <v>160</v>
      </c>
      <c r="B151" s="9" t="s">
        <v>41</v>
      </c>
      <c r="C151" s="9">
        <v>5</v>
      </c>
      <c r="D151" s="9">
        <v>2</v>
      </c>
      <c r="E151" s="9">
        <v>1</v>
      </c>
      <c r="F151" s="9">
        <v>0</v>
      </c>
      <c r="G151" s="9">
        <v>4</v>
      </c>
      <c r="H151" s="9">
        <v>1</v>
      </c>
      <c r="I151" s="18" t="s">
        <v>170</v>
      </c>
      <c r="J151" s="10" t="s">
        <v>35</v>
      </c>
      <c r="K151" s="37">
        <v>4</v>
      </c>
      <c r="L151" s="37">
        <v>4</v>
      </c>
      <c r="M151" s="24">
        <v>4</v>
      </c>
      <c r="N151" s="24">
        <f t="shared" si="4"/>
        <v>12</v>
      </c>
      <c r="O151" s="6">
        <v>2016</v>
      </c>
    </row>
    <row r="152" spans="1:15" ht="78" customHeight="1">
      <c r="A152" s="9" t="s">
        <v>160</v>
      </c>
      <c r="B152" s="9" t="s">
        <v>41</v>
      </c>
      <c r="C152" s="9">
        <v>5</v>
      </c>
      <c r="D152" s="9">
        <v>2</v>
      </c>
      <c r="E152" s="9">
        <v>2</v>
      </c>
      <c r="F152" s="9">
        <v>0</v>
      </c>
      <c r="G152" s="9">
        <v>0</v>
      </c>
      <c r="H152" s="9">
        <v>0</v>
      </c>
      <c r="I152" s="41" t="s">
        <v>137</v>
      </c>
      <c r="J152" s="10" t="s">
        <v>28</v>
      </c>
      <c r="K152" s="56">
        <f>K156+K157+K158</f>
        <v>25138</v>
      </c>
      <c r="L152" s="56">
        <f>L156+L157+L158</f>
        <v>25488.4</v>
      </c>
      <c r="M152" s="56">
        <f>M156+M157+M158</f>
        <v>25875.800000000003</v>
      </c>
      <c r="N152" s="45">
        <f t="shared" si="4"/>
        <v>76502.20000000001</v>
      </c>
      <c r="O152" s="6">
        <v>2016</v>
      </c>
    </row>
    <row r="153" spans="1:16" s="17" customFormat="1" ht="57">
      <c r="A153" s="9" t="s">
        <v>160</v>
      </c>
      <c r="B153" s="9" t="s">
        <v>41</v>
      </c>
      <c r="C153" s="9">
        <v>5</v>
      </c>
      <c r="D153" s="9">
        <v>2</v>
      </c>
      <c r="E153" s="9">
        <v>2</v>
      </c>
      <c r="F153" s="9">
        <v>0</v>
      </c>
      <c r="G153" s="9">
        <v>0</v>
      </c>
      <c r="H153" s="16">
        <v>1</v>
      </c>
      <c r="I153" s="20" t="s">
        <v>156</v>
      </c>
      <c r="J153" s="16" t="s">
        <v>31</v>
      </c>
      <c r="K153" s="24">
        <v>0.25</v>
      </c>
      <c r="L153" s="24">
        <v>0.3</v>
      </c>
      <c r="M153" s="24">
        <v>0.3</v>
      </c>
      <c r="N153" s="24">
        <v>0.3</v>
      </c>
      <c r="O153" s="6">
        <v>2016</v>
      </c>
      <c r="P153" s="90"/>
    </row>
    <row r="154" spans="1:15" ht="90">
      <c r="A154" s="9" t="s">
        <v>160</v>
      </c>
      <c r="B154" s="9" t="s">
        <v>41</v>
      </c>
      <c r="C154" s="9">
        <v>5</v>
      </c>
      <c r="D154" s="9">
        <v>2</v>
      </c>
      <c r="E154" s="9">
        <v>2</v>
      </c>
      <c r="F154" s="9">
        <v>0</v>
      </c>
      <c r="G154" s="9">
        <v>5</v>
      </c>
      <c r="H154" s="9">
        <v>0</v>
      </c>
      <c r="I154" s="18" t="s">
        <v>56</v>
      </c>
      <c r="J154" s="10" t="s">
        <v>36</v>
      </c>
      <c r="K154" s="6" t="s">
        <v>32</v>
      </c>
      <c r="L154" s="6" t="s">
        <v>32</v>
      </c>
      <c r="M154" s="6" t="s">
        <v>32</v>
      </c>
      <c r="N154" s="6" t="s">
        <v>32</v>
      </c>
      <c r="O154" s="1" t="s">
        <v>37</v>
      </c>
    </row>
    <row r="155" spans="1:15" ht="78.75" customHeight="1">
      <c r="A155" s="9" t="s">
        <v>160</v>
      </c>
      <c r="B155" s="9" t="s">
        <v>41</v>
      </c>
      <c r="C155" s="9">
        <v>5</v>
      </c>
      <c r="D155" s="9">
        <v>2</v>
      </c>
      <c r="E155" s="9">
        <v>2</v>
      </c>
      <c r="F155" s="9">
        <v>0</v>
      </c>
      <c r="G155" s="9">
        <v>5</v>
      </c>
      <c r="H155" s="9">
        <v>1</v>
      </c>
      <c r="I155" s="18" t="s">
        <v>157</v>
      </c>
      <c r="J155" s="10" t="s">
        <v>29</v>
      </c>
      <c r="K155" s="26">
        <v>5</v>
      </c>
      <c r="L155" s="26">
        <v>6</v>
      </c>
      <c r="M155" s="26">
        <v>7</v>
      </c>
      <c r="N155" s="26">
        <f>SUM(K155:M155)</f>
        <v>18</v>
      </c>
      <c r="O155" s="26">
        <v>2016</v>
      </c>
    </row>
    <row r="156" spans="1:15" ht="59.25">
      <c r="A156" s="9" t="s">
        <v>160</v>
      </c>
      <c r="B156" s="9" t="s">
        <v>41</v>
      </c>
      <c r="C156" s="9">
        <v>5</v>
      </c>
      <c r="D156" s="9">
        <v>2</v>
      </c>
      <c r="E156" s="9">
        <v>2</v>
      </c>
      <c r="F156" s="9">
        <v>0</v>
      </c>
      <c r="G156" s="9">
        <v>6</v>
      </c>
      <c r="H156" s="9">
        <v>0</v>
      </c>
      <c r="I156" s="18" t="s">
        <v>206</v>
      </c>
      <c r="J156" s="15" t="s">
        <v>28</v>
      </c>
      <c r="K156" s="62">
        <v>7397.8</v>
      </c>
      <c r="L156" s="62">
        <v>7748.2</v>
      </c>
      <c r="M156" s="62">
        <v>8135.6</v>
      </c>
      <c r="N156" s="62">
        <f>SUM(K156:M156)</f>
        <v>23281.6</v>
      </c>
      <c r="O156" s="43">
        <v>2016</v>
      </c>
    </row>
    <row r="157" spans="1:15" s="120" customFormat="1" ht="87.75">
      <c r="A157" s="79" t="s">
        <v>160</v>
      </c>
      <c r="B157" s="79" t="s">
        <v>41</v>
      </c>
      <c r="C157" s="9">
        <v>5</v>
      </c>
      <c r="D157" s="9">
        <v>2</v>
      </c>
      <c r="E157" s="9">
        <v>2</v>
      </c>
      <c r="F157" s="9">
        <v>0</v>
      </c>
      <c r="G157" s="9">
        <v>6</v>
      </c>
      <c r="H157" s="9">
        <v>0</v>
      </c>
      <c r="I157" s="65" t="s">
        <v>208</v>
      </c>
      <c r="J157" s="117" t="s">
        <v>28</v>
      </c>
      <c r="K157" s="118">
        <v>17740.2</v>
      </c>
      <c r="L157" s="118">
        <v>17740.2</v>
      </c>
      <c r="M157" s="118">
        <v>4519.6</v>
      </c>
      <c r="N157" s="118">
        <f>SUM(K157:M157)</f>
        <v>40000</v>
      </c>
      <c r="O157" s="119">
        <v>2016</v>
      </c>
    </row>
    <row r="158" spans="1:15" ht="74.25">
      <c r="A158" s="9" t="s">
        <v>160</v>
      </c>
      <c r="B158" s="9" t="s">
        <v>41</v>
      </c>
      <c r="C158" s="9">
        <v>5</v>
      </c>
      <c r="D158" s="9">
        <v>2</v>
      </c>
      <c r="E158" s="9">
        <v>2</v>
      </c>
      <c r="F158" s="9">
        <v>0</v>
      </c>
      <c r="G158" s="9">
        <v>6</v>
      </c>
      <c r="H158" s="9">
        <v>0</v>
      </c>
      <c r="I158" s="18" t="s">
        <v>207</v>
      </c>
      <c r="J158" s="15" t="s">
        <v>28</v>
      </c>
      <c r="K158" s="62">
        <v>0</v>
      </c>
      <c r="L158" s="62">
        <v>0</v>
      </c>
      <c r="M158" s="62">
        <v>13220.6</v>
      </c>
      <c r="N158" s="62">
        <f>SUM(K158:M158)</f>
        <v>13220.6</v>
      </c>
      <c r="O158" s="43">
        <v>2016</v>
      </c>
    </row>
    <row r="159" spans="1:15" ht="60">
      <c r="A159" s="9" t="s">
        <v>160</v>
      </c>
      <c r="B159" s="9" t="s">
        <v>41</v>
      </c>
      <c r="C159" s="9">
        <v>5</v>
      </c>
      <c r="D159" s="9">
        <v>2</v>
      </c>
      <c r="E159" s="9">
        <v>2</v>
      </c>
      <c r="F159" s="9">
        <v>0</v>
      </c>
      <c r="G159" s="9">
        <v>6</v>
      </c>
      <c r="H159" s="9">
        <v>1</v>
      </c>
      <c r="I159" s="18" t="s">
        <v>140</v>
      </c>
      <c r="J159" s="10" t="s">
        <v>29</v>
      </c>
      <c r="K159" s="26">
        <v>10</v>
      </c>
      <c r="L159" s="26">
        <v>10</v>
      </c>
      <c r="M159" s="26">
        <v>10</v>
      </c>
      <c r="N159" s="26">
        <f>SUM(K159:M159)</f>
        <v>30</v>
      </c>
      <c r="O159" s="1" t="s">
        <v>37</v>
      </c>
    </row>
    <row r="160" spans="1:15" ht="105">
      <c r="A160" s="9" t="s">
        <v>160</v>
      </c>
      <c r="B160" s="9" t="s">
        <v>41</v>
      </c>
      <c r="C160" s="9">
        <v>5</v>
      </c>
      <c r="D160" s="9">
        <v>2</v>
      </c>
      <c r="E160" s="9">
        <v>2</v>
      </c>
      <c r="F160" s="9">
        <v>0</v>
      </c>
      <c r="G160" s="9">
        <v>7</v>
      </c>
      <c r="H160" s="9">
        <v>0</v>
      </c>
      <c r="I160" s="19" t="s">
        <v>141</v>
      </c>
      <c r="J160" s="10" t="s">
        <v>36</v>
      </c>
      <c r="K160" s="1" t="s">
        <v>32</v>
      </c>
      <c r="L160" s="1" t="s">
        <v>32</v>
      </c>
      <c r="M160" s="1" t="s">
        <v>32</v>
      </c>
      <c r="N160" s="1" t="s">
        <v>32</v>
      </c>
      <c r="O160" s="1" t="s">
        <v>37</v>
      </c>
    </row>
    <row r="161" spans="1:15" ht="30">
      <c r="A161" s="9" t="s">
        <v>160</v>
      </c>
      <c r="B161" s="9" t="s">
        <v>41</v>
      </c>
      <c r="C161" s="9">
        <v>5</v>
      </c>
      <c r="D161" s="9">
        <v>2</v>
      </c>
      <c r="E161" s="9">
        <v>2</v>
      </c>
      <c r="F161" s="9">
        <v>0</v>
      </c>
      <c r="G161" s="9">
        <v>7</v>
      </c>
      <c r="H161" s="9">
        <v>1</v>
      </c>
      <c r="I161" s="18" t="s">
        <v>138</v>
      </c>
      <c r="J161" s="10" t="s">
        <v>29</v>
      </c>
      <c r="K161" s="26">
        <v>10</v>
      </c>
      <c r="L161" s="26">
        <v>10</v>
      </c>
      <c r="M161" s="26">
        <v>10</v>
      </c>
      <c r="N161" s="26">
        <f>SUM(K161:M161)</f>
        <v>30</v>
      </c>
      <c r="O161" s="1" t="s">
        <v>37</v>
      </c>
    </row>
    <row r="166" ht="21" customHeight="1">
      <c r="C166" s="63" t="s">
        <v>158</v>
      </c>
    </row>
    <row r="167" ht="18.75" customHeight="1">
      <c r="C167" s="63" t="s">
        <v>159</v>
      </c>
    </row>
    <row r="233" ht="12.75">
      <c r="A233" s="3" t="s">
        <v>158</v>
      </c>
    </row>
    <row r="234" ht="12.75">
      <c r="A234" s="3" t="s">
        <v>159</v>
      </c>
    </row>
  </sheetData>
  <sheetProtection/>
  <mergeCells count="16"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  <mergeCell ref="C9:C10"/>
    <mergeCell ref="D9:G9"/>
    <mergeCell ref="F10:G10"/>
    <mergeCell ref="K8:M9"/>
    <mergeCell ref="I8:I10"/>
    <mergeCell ref="J8:J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52"/>
  <sheetViews>
    <sheetView view="pageBreakPreview" zoomScaleSheetLayoutView="100" zoomScalePageLayoutView="0" workbookViewId="0" topLeftCell="A141">
      <selection activeCell="I146" sqref="I146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90" customWidth="1"/>
    <col min="9" max="9" width="36.25390625" style="3" customWidth="1"/>
    <col min="10" max="10" width="9.375" style="3" bestFit="1" customWidth="1"/>
    <col min="11" max="11" width="14.875" style="3" customWidth="1"/>
    <col min="12" max="12" width="12.8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" width="9.125" style="90" customWidth="1"/>
    <col min="17" max="17" width="10.875" style="3" bestFit="1" customWidth="1"/>
    <col min="18" max="16384" width="9.125" style="3" customWidth="1"/>
  </cols>
  <sheetData>
    <row r="1" spans="13:15" ht="169.5" customHeight="1">
      <c r="M1" s="268" t="s">
        <v>178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160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91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97" t="s">
        <v>253</v>
      </c>
      <c r="I9" s="294"/>
      <c r="J9" s="296"/>
      <c r="K9" s="266"/>
      <c r="L9" s="292"/>
      <c r="M9" s="267"/>
      <c r="N9" s="266"/>
      <c r="O9" s="267"/>
      <c r="P9" s="91"/>
    </row>
    <row r="10" spans="1:16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98"/>
      <c r="I10" s="295"/>
      <c r="J10" s="285"/>
      <c r="K10" s="6">
        <v>2014</v>
      </c>
      <c r="L10" s="6">
        <v>2015</v>
      </c>
      <c r="M10" s="6">
        <v>2016</v>
      </c>
      <c r="N10" s="1" t="s">
        <v>21</v>
      </c>
      <c r="O10" s="39" t="s">
        <v>22</v>
      </c>
      <c r="P10" s="91"/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61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92"/>
    </row>
    <row r="12" spans="1:16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2">
        <v>0</v>
      </c>
      <c r="I12" s="11" t="s">
        <v>24</v>
      </c>
      <c r="J12" s="10" t="s">
        <v>28</v>
      </c>
      <c r="K12" s="155">
        <f>K13+K17</f>
        <v>768339.8399999999</v>
      </c>
      <c r="L12" s="155">
        <f>L13+L17</f>
        <v>605697.11</v>
      </c>
      <c r="M12" s="155">
        <f>M13+M17</f>
        <v>560566.65</v>
      </c>
      <c r="N12" s="46">
        <f>SUM(K12:M12)</f>
        <v>1934603.5999999996</v>
      </c>
      <c r="O12" s="6">
        <v>2016</v>
      </c>
      <c r="P12" s="91"/>
    </row>
    <row r="13" spans="1:16" ht="45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122">
        <v>0</v>
      </c>
      <c r="I13" s="10" t="s">
        <v>216</v>
      </c>
      <c r="J13" s="10" t="s">
        <v>28</v>
      </c>
      <c r="K13" s="149">
        <f>K19+K30+K70+K156</f>
        <v>519139.17999999993</v>
      </c>
      <c r="L13" s="45">
        <f>L19+L30+L70</f>
        <v>396326.88999999996</v>
      </c>
      <c r="M13" s="45">
        <f>M19+M30+M70</f>
        <v>300893.05000000005</v>
      </c>
      <c r="N13" s="45">
        <f>SUM(K13:M13)</f>
        <v>1216359.1199999999</v>
      </c>
      <c r="O13" s="6">
        <v>2016</v>
      </c>
      <c r="P13" s="91"/>
    </row>
    <row r="14" spans="1:16" ht="40.5" customHeight="1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122">
        <v>0</v>
      </c>
      <c r="I14" s="10" t="s">
        <v>217</v>
      </c>
      <c r="J14" s="10" t="s">
        <v>25</v>
      </c>
      <c r="K14" s="146">
        <v>34166.98</v>
      </c>
      <c r="L14" s="146">
        <v>29053.16</v>
      </c>
      <c r="M14" s="146">
        <v>42915.96</v>
      </c>
      <c r="N14" s="146">
        <f>SUM(K14:M14)</f>
        <v>106136.1</v>
      </c>
      <c r="O14" s="6">
        <v>2016</v>
      </c>
      <c r="P14" s="91"/>
    </row>
    <row r="15" spans="1:16" ht="42" customHeight="1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122">
        <v>0</v>
      </c>
      <c r="I15" s="10" t="s">
        <v>218</v>
      </c>
      <c r="J15" s="10" t="s">
        <v>61</v>
      </c>
      <c r="K15" s="6">
        <v>25.8</v>
      </c>
      <c r="L15" s="6">
        <v>26.15</v>
      </c>
      <c r="M15" s="6">
        <v>26.57</v>
      </c>
      <c r="N15" s="6">
        <f>M15</f>
        <v>26.57</v>
      </c>
      <c r="O15" s="6">
        <v>2016</v>
      </c>
      <c r="P15" s="91"/>
    </row>
    <row r="16" spans="1:15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122">
        <v>0</v>
      </c>
      <c r="I16" s="38" t="s">
        <v>219</v>
      </c>
      <c r="J16" s="10" t="s">
        <v>62</v>
      </c>
      <c r="K16" s="6">
        <v>1.45</v>
      </c>
      <c r="L16" s="6">
        <v>1.44</v>
      </c>
      <c r="M16" s="6">
        <v>1.43</v>
      </c>
      <c r="N16" s="6">
        <f>M16</f>
        <v>1.43</v>
      </c>
      <c r="O16" s="6">
        <v>2016</v>
      </c>
    </row>
    <row r="17" spans="1:16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122">
        <v>0</v>
      </c>
      <c r="I17" s="10" t="s">
        <v>222</v>
      </c>
      <c r="J17" s="10" t="s">
        <v>28</v>
      </c>
      <c r="K17" s="149">
        <f>K116+K127</f>
        <v>249200.65999999997</v>
      </c>
      <c r="L17" s="45">
        <f>L116+L127</f>
        <v>209370.22</v>
      </c>
      <c r="M17" s="45">
        <f>M116+M127</f>
        <v>259673.59999999998</v>
      </c>
      <c r="N17" s="45">
        <f aca="true" t="shared" si="0" ref="N17:N24">SUM(K17:M17)</f>
        <v>718244.48</v>
      </c>
      <c r="O17" s="6">
        <v>2016</v>
      </c>
      <c r="P17" s="91"/>
    </row>
    <row r="18" spans="1:15" ht="65.25" customHeight="1">
      <c r="A18" s="9" t="s">
        <v>160</v>
      </c>
      <c r="B18" s="9" t="s">
        <v>41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122">
        <v>0</v>
      </c>
      <c r="I18" s="10" t="s">
        <v>221</v>
      </c>
      <c r="J18" s="12" t="s">
        <v>26</v>
      </c>
      <c r="K18" s="29">
        <v>136</v>
      </c>
      <c r="L18" s="29">
        <v>100</v>
      </c>
      <c r="M18" s="29">
        <v>100</v>
      </c>
      <c r="N18" s="30">
        <f t="shared" si="0"/>
        <v>336</v>
      </c>
      <c r="O18" s="31">
        <v>2016</v>
      </c>
    </row>
    <row r="19" spans="1:17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122">
        <v>0</v>
      </c>
      <c r="I19" s="11" t="s">
        <v>232</v>
      </c>
      <c r="J19" s="14" t="s">
        <v>27</v>
      </c>
      <c r="K19" s="156">
        <f>K22+K24+K25+K26+K194+K28</f>
        <v>310309.99</v>
      </c>
      <c r="L19" s="156">
        <f>L22+L24+L25+L26+L28</f>
        <v>188615.3</v>
      </c>
      <c r="M19" s="156">
        <f>M22+M24+M25+M26+M194+M28</f>
        <v>209749.89</v>
      </c>
      <c r="N19" s="157">
        <f t="shared" si="0"/>
        <v>708675.1799999999</v>
      </c>
      <c r="O19" s="6">
        <v>2016</v>
      </c>
      <c r="Q19" s="133">
        <v>310310</v>
      </c>
    </row>
    <row r="20" spans="1:15" ht="30">
      <c r="A20" s="9" t="s">
        <v>160</v>
      </c>
      <c r="B20" s="9" t="s">
        <v>41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122">
        <v>0</v>
      </c>
      <c r="I20" s="12" t="s">
        <v>220</v>
      </c>
      <c r="J20" s="10" t="s">
        <v>28</v>
      </c>
      <c r="K20" s="49">
        <f>K19</f>
        <v>310309.99</v>
      </c>
      <c r="L20" s="49">
        <f>L19</f>
        <v>188615.3</v>
      </c>
      <c r="M20" s="49">
        <f>M19</f>
        <v>209749.89</v>
      </c>
      <c r="N20" s="50">
        <f t="shared" si="0"/>
        <v>708675.1799999999</v>
      </c>
      <c r="O20" s="6">
        <v>2016</v>
      </c>
    </row>
    <row r="21" spans="1:15" ht="28.5" customHeight="1">
      <c r="A21" s="9" t="s">
        <v>160</v>
      </c>
      <c r="B21" s="9" t="s">
        <v>41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122">
        <v>0</v>
      </c>
      <c r="I21" s="21" t="s">
        <v>226</v>
      </c>
      <c r="J21" s="13" t="s">
        <v>25</v>
      </c>
      <c r="K21" s="28">
        <f>K27</f>
        <v>3135.85</v>
      </c>
      <c r="L21" s="28">
        <f>L27</f>
        <v>7254</v>
      </c>
      <c r="M21" s="28">
        <f>M27</f>
        <v>6072.96</v>
      </c>
      <c r="N21" s="34">
        <f t="shared" si="0"/>
        <v>16462.81</v>
      </c>
      <c r="O21" s="6">
        <v>2016</v>
      </c>
    </row>
    <row r="22" spans="1:16" ht="30">
      <c r="A22" s="9" t="s">
        <v>160</v>
      </c>
      <c r="B22" s="9" t="s">
        <v>41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122">
        <v>3</v>
      </c>
      <c r="I22" s="142" t="s">
        <v>73</v>
      </c>
      <c r="J22" s="22" t="s">
        <v>28</v>
      </c>
      <c r="K22" s="141">
        <v>0</v>
      </c>
      <c r="L22" s="51">
        <v>3000</v>
      </c>
      <c r="M22" s="51">
        <v>0</v>
      </c>
      <c r="N22" s="52">
        <f t="shared" si="0"/>
        <v>3000</v>
      </c>
      <c r="O22" s="6">
        <v>2016</v>
      </c>
      <c r="P22" s="132"/>
    </row>
    <row r="23" spans="1:18" ht="27.75" customHeight="1">
      <c r="A23" s="9" t="s">
        <v>160</v>
      </c>
      <c r="B23" s="9" t="s">
        <v>41</v>
      </c>
      <c r="C23" s="9">
        <v>1</v>
      </c>
      <c r="D23" s="9">
        <v>1</v>
      </c>
      <c r="E23" s="9">
        <v>1</v>
      </c>
      <c r="F23" s="9">
        <v>0</v>
      </c>
      <c r="G23" s="9">
        <v>1</v>
      </c>
      <c r="H23" s="122">
        <v>0</v>
      </c>
      <c r="I23" s="142" t="s">
        <v>74</v>
      </c>
      <c r="J23" s="22" t="s">
        <v>29</v>
      </c>
      <c r="K23" s="6">
        <v>2</v>
      </c>
      <c r="L23" s="6">
        <v>2</v>
      </c>
      <c r="M23" s="6">
        <v>0</v>
      </c>
      <c r="N23" s="23">
        <f t="shared" si="0"/>
        <v>4</v>
      </c>
      <c r="O23" s="6">
        <v>2016</v>
      </c>
      <c r="Q23" s="108" t="s">
        <v>195</v>
      </c>
      <c r="R23" s="89"/>
    </row>
    <row r="24" spans="1:18" ht="34.5" customHeight="1">
      <c r="A24" s="9" t="s">
        <v>160</v>
      </c>
      <c r="B24" s="9" t="s">
        <v>41</v>
      </c>
      <c r="C24" s="9">
        <v>1</v>
      </c>
      <c r="D24" s="9">
        <v>1</v>
      </c>
      <c r="E24" s="9">
        <v>1</v>
      </c>
      <c r="F24" s="9">
        <v>0</v>
      </c>
      <c r="G24" s="9">
        <v>2</v>
      </c>
      <c r="H24" s="122">
        <v>0</v>
      </c>
      <c r="I24" s="22" t="s">
        <v>75</v>
      </c>
      <c r="J24" s="22" t="s">
        <v>28</v>
      </c>
      <c r="K24" s="147">
        <v>102632.29</v>
      </c>
      <c r="L24" s="150">
        <v>175615.3</v>
      </c>
      <c r="M24" s="148">
        <v>199749.89</v>
      </c>
      <c r="N24" s="55">
        <f t="shared" si="0"/>
        <v>477997.48</v>
      </c>
      <c r="O24" s="6">
        <v>2016</v>
      </c>
      <c r="P24" s="132" t="s">
        <v>32</v>
      </c>
      <c r="Q24" s="109" t="s">
        <v>196</v>
      </c>
      <c r="R24" s="107"/>
    </row>
    <row r="25" spans="1:16" ht="35.25" customHeight="1">
      <c r="A25" s="9" t="s">
        <v>160</v>
      </c>
      <c r="B25" s="9" t="s">
        <v>41</v>
      </c>
      <c r="C25" s="9">
        <v>1</v>
      </c>
      <c r="D25" s="158">
        <v>9</v>
      </c>
      <c r="E25" s="158">
        <v>6</v>
      </c>
      <c r="F25" s="9">
        <v>0</v>
      </c>
      <c r="G25" s="9">
        <v>2</v>
      </c>
      <c r="H25" s="122">
        <v>2</v>
      </c>
      <c r="I25" s="22" t="s">
        <v>179</v>
      </c>
      <c r="J25" s="22" t="s">
        <v>28</v>
      </c>
      <c r="K25" s="102">
        <v>5359.6</v>
      </c>
      <c r="L25" s="141">
        <v>0</v>
      </c>
      <c r="M25" s="141">
        <v>0</v>
      </c>
      <c r="N25" s="151">
        <f>K25</f>
        <v>5359.6</v>
      </c>
      <c r="O25" s="6">
        <v>2015</v>
      </c>
      <c r="P25" s="128" t="s">
        <v>32</v>
      </c>
    </row>
    <row r="26" spans="1:18" ht="43.5" customHeight="1">
      <c r="A26" s="9" t="s">
        <v>160</v>
      </c>
      <c r="B26" s="9" t="s">
        <v>41</v>
      </c>
      <c r="C26" s="9">
        <v>1</v>
      </c>
      <c r="D26" s="158">
        <v>9</v>
      </c>
      <c r="E26" s="158">
        <v>5</v>
      </c>
      <c r="F26" s="9">
        <v>0</v>
      </c>
      <c r="G26" s="9">
        <v>2</v>
      </c>
      <c r="H26" s="162" t="s">
        <v>247</v>
      </c>
      <c r="I26" s="22" t="s">
        <v>180</v>
      </c>
      <c r="J26" s="22" t="s">
        <v>28</v>
      </c>
      <c r="K26" s="102">
        <v>192318.1</v>
      </c>
      <c r="L26" s="141">
        <v>0</v>
      </c>
      <c r="M26" s="141">
        <v>0</v>
      </c>
      <c r="N26" s="151">
        <f>K26</f>
        <v>192318.1</v>
      </c>
      <c r="O26" s="6">
        <v>2015</v>
      </c>
      <c r="P26" s="128" t="s">
        <v>32</v>
      </c>
      <c r="R26" s="90"/>
    </row>
    <row r="27" spans="1:16" ht="35.25" customHeight="1">
      <c r="A27" s="9" t="s">
        <v>160</v>
      </c>
      <c r="B27" s="9" t="s">
        <v>41</v>
      </c>
      <c r="C27" s="9">
        <v>1</v>
      </c>
      <c r="D27" s="9">
        <v>1</v>
      </c>
      <c r="E27" s="9">
        <v>1</v>
      </c>
      <c r="F27" s="9">
        <v>0</v>
      </c>
      <c r="G27" s="9">
        <v>2</v>
      </c>
      <c r="H27" s="122">
        <v>0</v>
      </c>
      <c r="I27" s="18" t="s">
        <v>76</v>
      </c>
      <c r="J27" s="13" t="s">
        <v>25</v>
      </c>
      <c r="K27" s="35">
        <v>3135.85</v>
      </c>
      <c r="L27" s="159">
        <v>7254</v>
      </c>
      <c r="M27" s="159">
        <v>6072.96</v>
      </c>
      <c r="N27" s="36">
        <f>SUM(K27:M27)</f>
        <v>16462.81</v>
      </c>
      <c r="O27" s="6">
        <v>2016</v>
      </c>
      <c r="P27" s="90" t="s">
        <v>252</v>
      </c>
    </row>
    <row r="28" spans="1:16" ht="45">
      <c r="A28" s="9" t="s">
        <v>160</v>
      </c>
      <c r="B28" s="9" t="s">
        <v>41</v>
      </c>
      <c r="C28" s="9">
        <v>1</v>
      </c>
      <c r="D28" s="9">
        <v>1</v>
      </c>
      <c r="E28" s="9">
        <v>1</v>
      </c>
      <c r="F28" s="9">
        <v>0</v>
      </c>
      <c r="G28" s="9">
        <v>3</v>
      </c>
      <c r="H28" s="122">
        <v>3</v>
      </c>
      <c r="I28" s="19" t="s">
        <v>77</v>
      </c>
      <c r="J28" s="10" t="s">
        <v>28</v>
      </c>
      <c r="K28" s="51">
        <v>10000</v>
      </c>
      <c r="L28" s="51">
        <v>10000</v>
      </c>
      <c r="M28" s="51">
        <v>10000</v>
      </c>
      <c r="N28" s="45">
        <f>SUM(K28:M28)</f>
        <v>30000</v>
      </c>
      <c r="O28" s="6">
        <v>2016</v>
      </c>
      <c r="P28" s="128" t="s">
        <v>32</v>
      </c>
    </row>
    <row r="29" spans="1:15" ht="33.75" customHeight="1">
      <c r="A29" s="9" t="s">
        <v>160</v>
      </c>
      <c r="B29" s="9" t="s">
        <v>41</v>
      </c>
      <c r="C29" s="9">
        <v>1</v>
      </c>
      <c r="D29" s="9">
        <v>1</v>
      </c>
      <c r="E29" s="9">
        <v>1</v>
      </c>
      <c r="F29" s="9">
        <v>0</v>
      </c>
      <c r="G29" s="9">
        <v>3</v>
      </c>
      <c r="H29" s="122">
        <v>0</v>
      </c>
      <c r="I29" s="18" t="s">
        <v>78</v>
      </c>
      <c r="J29" s="10" t="s">
        <v>29</v>
      </c>
      <c r="K29" s="6">
        <v>6</v>
      </c>
      <c r="L29" s="6">
        <v>3</v>
      </c>
      <c r="M29" s="6">
        <v>6</v>
      </c>
      <c r="N29" s="6">
        <f>SUM(K29:M29)</f>
        <v>15</v>
      </c>
      <c r="O29" s="6">
        <v>2016</v>
      </c>
    </row>
    <row r="30" spans="1:15" ht="47.25">
      <c r="A30" s="9" t="s">
        <v>160</v>
      </c>
      <c r="B30" s="9" t="s">
        <v>41</v>
      </c>
      <c r="C30" s="9">
        <v>2</v>
      </c>
      <c r="D30" s="9">
        <v>1</v>
      </c>
      <c r="E30" s="9">
        <v>0</v>
      </c>
      <c r="F30" s="9">
        <v>0</v>
      </c>
      <c r="G30" s="9">
        <v>0</v>
      </c>
      <c r="H30" s="122">
        <v>0</v>
      </c>
      <c r="I30" s="11" t="s">
        <v>231</v>
      </c>
      <c r="J30" s="11" t="s">
        <v>28</v>
      </c>
      <c r="K30" s="156">
        <f>K31+K58</f>
        <v>102547.22</v>
      </c>
      <c r="L30" s="156">
        <f>L31+L58</f>
        <v>163366.99</v>
      </c>
      <c r="M30" s="156">
        <f>M31+M58</f>
        <v>72825.08</v>
      </c>
      <c r="N30" s="155">
        <f>SUM(K30:M30)</f>
        <v>338739.29</v>
      </c>
      <c r="O30" s="6">
        <v>2016</v>
      </c>
    </row>
    <row r="31" spans="1:15" ht="30">
      <c r="A31" s="9" t="s">
        <v>160</v>
      </c>
      <c r="B31" s="9" t="s">
        <v>41</v>
      </c>
      <c r="C31" s="9">
        <v>2</v>
      </c>
      <c r="D31" s="9">
        <v>1</v>
      </c>
      <c r="E31" s="9">
        <v>1</v>
      </c>
      <c r="F31" s="9">
        <v>0</v>
      </c>
      <c r="G31" s="9">
        <v>0</v>
      </c>
      <c r="H31" s="122">
        <v>0</v>
      </c>
      <c r="I31" s="12" t="s">
        <v>223</v>
      </c>
      <c r="J31" s="10" t="s">
        <v>28</v>
      </c>
      <c r="K31" s="45">
        <f>K34+K36+K38+K40+K42+K44+K46+K49+K53+K55+K56</f>
        <v>91201.22</v>
      </c>
      <c r="L31" s="149">
        <f>L34+L36+L38+L40+L42+L44+L46+L49+L53+L55+L56</f>
        <v>163366.99</v>
      </c>
      <c r="M31" s="45">
        <f>M34+M36+M38+M40+M42+M44+M46+M49+M53+M55+M56</f>
        <v>60225.08</v>
      </c>
      <c r="N31" s="45">
        <f>SUM(K31:M31)</f>
        <v>314793.29</v>
      </c>
      <c r="O31" s="6">
        <v>2015</v>
      </c>
    </row>
    <row r="32" spans="1:15" ht="30">
      <c r="A32" s="9" t="s">
        <v>160</v>
      </c>
      <c r="B32" s="9" t="s">
        <v>41</v>
      </c>
      <c r="C32" s="9">
        <v>2</v>
      </c>
      <c r="D32" s="9">
        <v>1</v>
      </c>
      <c r="E32" s="9">
        <v>1</v>
      </c>
      <c r="F32" s="9">
        <v>0</v>
      </c>
      <c r="G32" s="9">
        <v>0</v>
      </c>
      <c r="H32" s="122">
        <v>0</v>
      </c>
      <c r="I32" s="12" t="s">
        <v>224</v>
      </c>
      <c r="J32" s="10" t="s">
        <v>57</v>
      </c>
      <c r="K32" s="6">
        <v>7.2</v>
      </c>
      <c r="L32" s="37">
        <v>8.2</v>
      </c>
      <c r="M32" s="6">
        <v>8.2</v>
      </c>
      <c r="N32" s="6">
        <f>M32</f>
        <v>8.2</v>
      </c>
      <c r="O32" s="6">
        <v>2015</v>
      </c>
    </row>
    <row r="33" spans="1:15" ht="64.5" customHeight="1">
      <c r="A33" s="9" t="s">
        <v>160</v>
      </c>
      <c r="B33" s="9" t="s">
        <v>41</v>
      </c>
      <c r="C33" s="9">
        <v>2</v>
      </c>
      <c r="D33" s="9">
        <v>1</v>
      </c>
      <c r="E33" s="9">
        <v>1</v>
      </c>
      <c r="F33" s="9">
        <v>0</v>
      </c>
      <c r="G33" s="9">
        <v>0</v>
      </c>
      <c r="H33" s="122">
        <v>0</v>
      </c>
      <c r="I33" s="12" t="s">
        <v>225</v>
      </c>
      <c r="J33" s="10" t="s">
        <v>58</v>
      </c>
      <c r="K33" s="6">
        <v>0.524</v>
      </c>
      <c r="L33" s="6">
        <v>0.525</v>
      </c>
      <c r="M33" s="6">
        <v>0.526</v>
      </c>
      <c r="N33" s="6">
        <f>M33</f>
        <v>0.526</v>
      </c>
      <c r="O33" s="6">
        <v>2016</v>
      </c>
    </row>
    <row r="34" spans="1:17" ht="45">
      <c r="A34" s="9" t="s">
        <v>160</v>
      </c>
      <c r="B34" s="9" t="s">
        <v>41</v>
      </c>
      <c r="C34" s="9">
        <v>2</v>
      </c>
      <c r="D34" s="9">
        <v>1</v>
      </c>
      <c r="E34" s="9">
        <v>1</v>
      </c>
      <c r="F34" s="9">
        <v>0</v>
      </c>
      <c r="G34" s="9">
        <v>1</v>
      </c>
      <c r="H34" s="122">
        <v>3</v>
      </c>
      <c r="I34" s="19" t="s">
        <v>82</v>
      </c>
      <c r="J34" s="10" t="s">
        <v>28</v>
      </c>
      <c r="K34" s="51">
        <v>0</v>
      </c>
      <c r="L34" s="141">
        <v>96132.69</v>
      </c>
      <c r="M34" s="51">
        <v>0</v>
      </c>
      <c r="N34" s="45">
        <f>SUM(K34:M34)</f>
        <v>96132.69</v>
      </c>
      <c r="O34" s="6">
        <v>2015</v>
      </c>
      <c r="P34" s="128"/>
      <c r="Q34" s="127" t="s">
        <v>213</v>
      </c>
    </row>
    <row r="35" spans="1:16" ht="15">
      <c r="A35" s="9" t="s">
        <v>160</v>
      </c>
      <c r="B35" s="9" t="s">
        <v>41</v>
      </c>
      <c r="C35" s="9">
        <v>2</v>
      </c>
      <c r="D35" s="9">
        <v>1</v>
      </c>
      <c r="E35" s="9">
        <v>1</v>
      </c>
      <c r="F35" s="9">
        <v>0</v>
      </c>
      <c r="G35" s="9">
        <v>1</v>
      </c>
      <c r="H35" s="122">
        <v>0</v>
      </c>
      <c r="I35" s="18" t="s">
        <v>83</v>
      </c>
      <c r="J35" s="10" t="s">
        <v>30</v>
      </c>
      <c r="K35" s="6">
        <v>0</v>
      </c>
      <c r="L35" s="6">
        <v>11843</v>
      </c>
      <c r="M35" s="6">
        <v>0</v>
      </c>
      <c r="N35" s="6">
        <f>L35</f>
        <v>11843</v>
      </c>
      <c r="O35" s="6">
        <v>2015</v>
      </c>
      <c r="P35" s="128"/>
    </row>
    <row r="36" spans="1:16" ht="22.5" customHeight="1">
      <c r="A36" s="9" t="s">
        <v>160</v>
      </c>
      <c r="B36" s="9" t="s">
        <v>41</v>
      </c>
      <c r="C36" s="9">
        <v>2</v>
      </c>
      <c r="D36" s="9">
        <v>1</v>
      </c>
      <c r="E36" s="9">
        <v>2</v>
      </c>
      <c r="F36" s="9">
        <v>0</v>
      </c>
      <c r="G36" s="9">
        <v>2</v>
      </c>
      <c r="H36" s="122">
        <v>3</v>
      </c>
      <c r="I36" s="19" t="s">
        <v>84</v>
      </c>
      <c r="J36" s="10" t="s">
        <v>28</v>
      </c>
      <c r="K36" s="141">
        <v>31081.04</v>
      </c>
      <c r="L36" s="51">
        <v>48125</v>
      </c>
      <c r="M36" s="141">
        <v>33225.04</v>
      </c>
      <c r="N36" s="45">
        <f aca="true" t="shared" si="1" ref="N36:N48">SUM(K36:M36)</f>
        <v>112431.08000000002</v>
      </c>
      <c r="O36" s="6">
        <v>2016</v>
      </c>
      <c r="P36" s="128"/>
    </row>
    <row r="37" spans="1:15" ht="15">
      <c r="A37" s="9" t="s">
        <v>160</v>
      </c>
      <c r="B37" s="9" t="s">
        <v>41</v>
      </c>
      <c r="C37" s="9">
        <v>2</v>
      </c>
      <c r="D37" s="9">
        <v>1</v>
      </c>
      <c r="E37" s="9">
        <v>2</v>
      </c>
      <c r="F37" s="9">
        <v>0</v>
      </c>
      <c r="G37" s="9">
        <v>2</v>
      </c>
      <c r="H37" s="122">
        <v>0</v>
      </c>
      <c r="I37" s="18" t="s">
        <v>83</v>
      </c>
      <c r="J37" s="10" t="s">
        <v>30</v>
      </c>
      <c r="K37" s="6">
        <v>72.4</v>
      </c>
      <c r="L37" s="6">
        <v>112.1</v>
      </c>
      <c r="M37" s="6">
        <v>93.5</v>
      </c>
      <c r="N37" s="6">
        <f t="shared" si="1"/>
        <v>278</v>
      </c>
      <c r="O37" s="6">
        <v>2016</v>
      </c>
    </row>
    <row r="38" spans="1:16" ht="45">
      <c r="A38" s="9" t="s">
        <v>160</v>
      </c>
      <c r="B38" s="9" t="s">
        <v>41</v>
      </c>
      <c r="C38" s="9">
        <v>2</v>
      </c>
      <c r="D38" s="9">
        <v>1</v>
      </c>
      <c r="E38" s="9">
        <v>2</v>
      </c>
      <c r="F38" s="9">
        <v>0</v>
      </c>
      <c r="G38" s="9">
        <v>3</v>
      </c>
      <c r="H38" s="122">
        <v>3</v>
      </c>
      <c r="I38" s="19" t="s">
        <v>85</v>
      </c>
      <c r="J38" s="10" t="s">
        <v>28</v>
      </c>
      <c r="K38" s="51">
        <v>0</v>
      </c>
      <c r="L38" s="51">
        <v>0</v>
      </c>
      <c r="M38" s="141">
        <v>100</v>
      </c>
      <c r="N38" s="45">
        <f t="shared" si="1"/>
        <v>100</v>
      </c>
      <c r="O38" s="6">
        <v>2016</v>
      </c>
      <c r="P38" s="128"/>
    </row>
    <row r="39" spans="1:15" ht="48" customHeight="1">
      <c r="A39" s="9" t="s">
        <v>160</v>
      </c>
      <c r="B39" s="9" t="s">
        <v>41</v>
      </c>
      <c r="C39" s="9">
        <v>2</v>
      </c>
      <c r="D39" s="9">
        <v>1</v>
      </c>
      <c r="E39" s="9">
        <v>2</v>
      </c>
      <c r="F39" s="9">
        <v>0</v>
      </c>
      <c r="G39" s="9">
        <v>3</v>
      </c>
      <c r="H39" s="122">
        <v>0</v>
      </c>
      <c r="I39" s="18" t="s">
        <v>86</v>
      </c>
      <c r="J39" s="10" t="s">
        <v>29</v>
      </c>
      <c r="K39" s="6">
        <v>0</v>
      </c>
      <c r="L39" s="6">
        <v>0</v>
      </c>
      <c r="M39" s="6">
        <v>1</v>
      </c>
      <c r="N39" s="6">
        <f t="shared" si="1"/>
        <v>1</v>
      </c>
      <c r="O39" s="6">
        <v>2016</v>
      </c>
    </row>
    <row r="40" spans="1:17" ht="19.5" customHeight="1">
      <c r="A40" s="9" t="s">
        <v>160</v>
      </c>
      <c r="B40" s="9" t="s">
        <v>41</v>
      </c>
      <c r="C40" s="9">
        <v>2</v>
      </c>
      <c r="D40" s="9">
        <v>1</v>
      </c>
      <c r="E40" s="9">
        <v>2</v>
      </c>
      <c r="F40" s="9">
        <v>0</v>
      </c>
      <c r="G40" s="9">
        <v>4</v>
      </c>
      <c r="H40" s="122">
        <v>3</v>
      </c>
      <c r="I40" s="19" t="s">
        <v>87</v>
      </c>
      <c r="J40" s="10" t="s">
        <v>28</v>
      </c>
      <c r="K40" s="141">
        <v>14362</v>
      </c>
      <c r="L40" s="141">
        <v>0</v>
      </c>
      <c r="M40" s="141">
        <v>10000</v>
      </c>
      <c r="N40" s="45">
        <f t="shared" si="1"/>
        <v>24362</v>
      </c>
      <c r="O40" s="6">
        <v>2016</v>
      </c>
      <c r="P40" s="128"/>
      <c r="Q40" s="113" t="s">
        <v>198</v>
      </c>
    </row>
    <row r="41" spans="1:15" ht="19.5" customHeight="1">
      <c r="A41" s="9" t="s">
        <v>160</v>
      </c>
      <c r="B41" s="9" t="s">
        <v>41</v>
      </c>
      <c r="C41" s="9">
        <v>2</v>
      </c>
      <c r="D41" s="9">
        <v>1</v>
      </c>
      <c r="E41" s="9">
        <v>2</v>
      </c>
      <c r="F41" s="9">
        <v>0</v>
      </c>
      <c r="G41" s="9">
        <v>4</v>
      </c>
      <c r="H41" s="122">
        <v>0</v>
      </c>
      <c r="I41" s="18" t="s">
        <v>88</v>
      </c>
      <c r="J41" s="10" t="s">
        <v>29</v>
      </c>
      <c r="K41" s="6">
        <v>12</v>
      </c>
      <c r="L41" s="6">
        <v>6</v>
      </c>
      <c r="M41" s="6">
        <v>12</v>
      </c>
      <c r="N41" s="6">
        <f t="shared" si="1"/>
        <v>30</v>
      </c>
      <c r="O41" s="6">
        <v>2016</v>
      </c>
    </row>
    <row r="42" spans="1:17" ht="45">
      <c r="A42" s="9" t="s">
        <v>160</v>
      </c>
      <c r="B42" s="9" t="s">
        <v>41</v>
      </c>
      <c r="C42" s="9">
        <v>2</v>
      </c>
      <c r="D42" s="9">
        <v>1</v>
      </c>
      <c r="E42" s="9">
        <v>2</v>
      </c>
      <c r="F42" s="9">
        <v>0</v>
      </c>
      <c r="G42" s="9">
        <v>5</v>
      </c>
      <c r="H42" s="122">
        <v>3</v>
      </c>
      <c r="I42" s="19" t="s">
        <v>89</v>
      </c>
      <c r="J42" s="10" t="s">
        <v>28</v>
      </c>
      <c r="K42" s="141">
        <v>7550.1</v>
      </c>
      <c r="L42" s="51">
        <v>0</v>
      </c>
      <c r="M42" s="51">
        <v>0</v>
      </c>
      <c r="N42" s="45">
        <f t="shared" si="1"/>
        <v>7550.1</v>
      </c>
      <c r="O42" s="6">
        <v>2014</v>
      </c>
      <c r="P42" s="128"/>
      <c r="Q42" s="113"/>
    </row>
    <row r="43" spans="1:15" ht="19.5" customHeight="1">
      <c r="A43" s="9" t="s">
        <v>160</v>
      </c>
      <c r="B43" s="9" t="s">
        <v>41</v>
      </c>
      <c r="C43" s="9">
        <v>2</v>
      </c>
      <c r="D43" s="9">
        <v>1</v>
      </c>
      <c r="E43" s="9">
        <v>2</v>
      </c>
      <c r="F43" s="9">
        <v>0</v>
      </c>
      <c r="G43" s="9">
        <v>5</v>
      </c>
      <c r="H43" s="122">
        <v>0</v>
      </c>
      <c r="I43" s="18" t="s">
        <v>90</v>
      </c>
      <c r="J43" s="10" t="s">
        <v>32</v>
      </c>
      <c r="K43" s="6">
        <v>1</v>
      </c>
      <c r="L43" s="6">
        <v>0</v>
      </c>
      <c r="M43" s="6">
        <v>0</v>
      </c>
      <c r="N43" s="6">
        <f t="shared" si="1"/>
        <v>1</v>
      </c>
      <c r="O43" s="6">
        <v>2014</v>
      </c>
    </row>
    <row r="44" spans="1:17" ht="45">
      <c r="A44" s="9" t="s">
        <v>160</v>
      </c>
      <c r="B44" s="9" t="s">
        <v>41</v>
      </c>
      <c r="C44" s="9">
        <v>2</v>
      </c>
      <c r="D44" s="9">
        <v>1</v>
      </c>
      <c r="E44" s="9">
        <v>2</v>
      </c>
      <c r="F44" s="9">
        <v>0</v>
      </c>
      <c r="G44" s="9">
        <v>6</v>
      </c>
      <c r="H44" s="122">
        <v>0</v>
      </c>
      <c r="I44" s="22" t="s">
        <v>91</v>
      </c>
      <c r="J44" s="10" t="s">
        <v>28</v>
      </c>
      <c r="K44" s="141">
        <v>0</v>
      </c>
      <c r="L44" s="51">
        <v>0</v>
      </c>
      <c r="M44" s="51">
        <v>0</v>
      </c>
      <c r="N44" s="45">
        <f t="shared" si="1"/>
        <v>0</v>
      </c>
      <c r="O44" s="6"/>
      <c r="P44" s="111" t="s">
        <v>197</v>
      </c>
      <c r="Q44" s="113"/>
    </row>
    <row r="45" spans="1:15" ht="17.25" customHeight="1">
      <c r="A45" s="9" t="s">
        <v>160</v>
      </c>
      <c r="B45" s="9" t="s">
        <v>41</v>
      </c>
      <c r="C45" s="9">
        <v>2</v>
      </c>
      <c r="D45" s="9">
        <v>1</v>
      </c>
      <c r="E45" s="9">
        <v>2</v>
      </c>
      <c r="F45" s="9">
        <v>0</v>
      </c>
      <c r="G45" s="9">
        <v>6</v>
      </c>
      <c r="H45" s="122">
        <v>0</v>
      </c>
      <c r="I45" s="18" t="s">
        <v>90</v>
      </c>
      <c r="J45" s="10" t="s">
        <v>29</v>
      </c>
      <c r="K45" s="6">
        <v>0</v>
      </c>
      <c r="L45" s="6">
        <v>0</v>
      </c>
      <c r="M45" s="6">
        <v>0</v>
      </c>
      <c r="N45" s="6">
        <f t="shared" si="1"/>
        <v>0</v>
      </c>
      <c r="O45" s="6"/>
    </row>
    <row r="46" spans="1:17" ht="90">
      <c r="A46" s="9" t="s">
        <v>160</v>
      </c>
      <c r="B46" s="9" t="s">
        <v>41</v>
      </c>
      <c r="C46" s="9">
        <v>2</v>
      </c>
      <c r="D46" s="9">
        <v>1</v>
      </c>
      <c r="E46" s="9">
        <v>2</v>
      </c>
      <c r="F46" s="9">
        <v>0</v>
      </c>
      <c r="G46" s="9">
        <v>7</v>
      </c>
      <c r="H46" s="122">
        <v>3</v>
      </c>
      <c r="I46" s="19" t="s">
        <v>92</v>
      </c>
      <c r="J46" s="10" t="s">
        <v>28</v>
      </c>
      <c r="K46" s="51">
        <v>0</v>
      </c>
      <c r="L46" s="51">
        <v>19109.3</v>
      </c>
      <c r="M46" s="141">
        <v>10000</v>
      </c>
      <c r="N46" s="45">
        <f t="shared" si="1"/>
        <v>29109.3</v>
      </c>
      <c r="O46" s="6">
        <v>2016</v>
      </c>
      <c r="P46" s="128"/>
      <c r="Q46" s="113" t="s">
        <v>200</v>
      </c>
    </row>
    <row r="47" spans="1:15" ht="15">
      <c r="A47" s="9" t="s">
        <v>160</v>
      </c>
      <c r="B47" s="9" t="s">
        <v>41</v>
      </c>
      <c r="C47" s="9">
        <v>2</v>
      </c>
      <c r="D47" s="9">
        <v>1</v>
      </c>
      <c r="E47" s="9">
        <v>2</v>
      </c>
      <c r="F47" s="9">
        <v>0</v>
      </c>
      <c r="G47" s="9">
        <v>7</v>
      </c>
      <c r="H47" s="122">
        <v>0</v>
      </c>
      <c r="I47" s="18" t="s">
        <v>93</v>
      </c>
      <c r="J47" s="19" t="s">
        <v>29</v>
      </c>
      <c r="K47" s="24">
        <v>0</v>
      </c>
      <c r="L47" s="24">
        <v>2</v>
      </c>
      <c r="M47" s="37">
        <v>0</v>
      </c>
      <c r="N47" s="24">
        <f t="shared" si="1"/>
        <v>2</v>
      </c>
      <c r="O47" s="37">
        <v>2015</v>
      </c>
    </row>
    <row r="48" spans="1:15" ht="30">
      <c r="A48" s="9" t="s">
        <v>160</v>
      </c>
      <c r="B48" s="9" t="s">
        <v>41</v>
      </c>
      <c r="C48" s="9">
        <v>2</v>
      </c>
      <c r="D48" s="9">
        <v>1</v>
      </c>
      <c r="E48" s="9">
        <v>2</v>
      </c>
      <c r="F48" s="9">
        <v>0</v>
      </c>
      <c r="G48" s="9">
        <v>7</v>
      </c>
      <c r="H48" s="122">
        <v>0</v>
      </c>
      <c r="I48" s="18" t="s">
        <v>94</v>
      </c>
      <c r="J48" s="75" t="s">
        <v>29</v>
      </c>
      <c r="K48" s="24">
        <v>0</v>
      </c>
      <c r="L48" s="24">
        <v>0</v>
      </c>
      <c r="M48" s="37">
        <v>2</v>
      </c>
      <c r="N48" s="24">
        <f t="shared" si="1"/>
        <v>2</v>
      </c>
      <c r="O48" s="37">
        <v>2016</v>
      </c>
    </row>
    <row r="49" spans="1:17" ht="45">
      <c r="A49" s="9" t="s">
        <v>160</v>
      </c>
      <c r="B49" s="9" t="s">
        <v>41</v>
      </c>
      <c r="C49" s="9">
        <v>2</v>
      </c>
      <c r="D49" s="9">
        <v>1</v>
      </c>
      <c r="E49" s="9">
        <v>2</v>
      </c>
      <c r="F49" s="9">
        <v>0</v>
      </c>
      <c r="G49" s="9">
        <v>8</v>
      </c>
      <c r="H49" s="122">
        <v>3</v>
      </c>
      <c r="I49" s="142" t="s">
        <v>171</v>
      </c>
      <c r="J49" s="10" t="s">
        <v>28</v>
      </c>
      <c r="K49" s="105">
        <v>750</v>
      </c>
      <c r="L49" s="101">
        <v>0</v>
      </c>
      <c r="M49" s="147">
        <v>6900.04</v>
      </c>
      <c r="N49" s="103">
        <f>K49+M49</f>
        <v>7650.04</v>
      </c>
      <c r="O49" s="37">
        <v>2016</v>
      </c>
      <c r="P49" s="128"/>
      <c r="Q49" s="3" t="s">
        <v>251</v>
      </c>
    </row>
    <row r="50" spans="1:17" ht="30">
      <c r="A50" s="9" t="s">
        <v>160</v>
      </c>
      <c r="B50" s="9" t="s">
        <v>41</v>
      </c>
      <c r="C50" s="9">
        <v>2</v>
      </c>
      <c r="D50" s="9">
        <v>1</v>
      </c>
      <c r="E50" s="9">
        <v>2</v>
      </c>
      <c r="F50" s="9">
        <v>0</v>
      </c>
      <c r="G50" s="9">
        <v>8</v>
      </c>
      <c r="H50" s="122">
        <v>0</v>
      </c>
      <c r="I50" s="142" t="s">
        <v>173</v>
      </c>
      <c r="J50" s="74" t="s">
        <v>29</v>
      </c>
      <c r="K50" s="66">
        <v>1</v>
      </c>
      <c r="L50" s="101">
        <v>0</v>
      </c>
      <c r="M50" s="101">
        <v>0</v>
      </c>
      <c r="N50" s="101">
        <v>1</v>
      </c>
      <c r="O50" s="37">
        <v>2016</v>
      </c>
      <c r="Q50" s="3" t="s">
        <v>251</v>
      </c>
    </row>
    <row r="51" spans="1:17" ht="30">
      <c r="A51" s="9" t="s">
        <v>160</v>
      </c>
      <c r="B51" s="9" t="s">
        <v>41</v>
      </c>
      <c r="C51" s="9">
        <v>2</v>
      </c>
      <c r="D51" s="9">
        <v>1</v>
      </c>
      <c r="E51" s="9">
        <v>2</v>
      </c>
      <c r="F51" s="9">
        <v>0</v>
      </c>
      <c r="G51" s="9">
        <v>8</v>
      </c>
      <c r="H51" s="122">
        <v>0</v>
      </c>
      <c r="I51" s="142" t="s">
        <v>172</v>
      </c>
      <c r="J51" s="69" t="s">
        <v>174</v>
      </c>
      <c r="K51" s="24">
        <v>0</v>
      </c>
      <c r="L51" s="101">
        <v>0</v>
      </c>
      <c r="M51" s="101">
        <v>185.6</v>
      </c>
      <c r="N51" s="101">
        <v>185.6</v>
      </c>
      <c r="O51" s="37">
        <v>2016</v>
      </c>
      <c r="Q51" s="3" t="s">
        <v>251</v>
      </c>
    </row>
    <row r="52" spans="1:17" ht="30">
      <c r="A52" s="9" t="s">
        <v>160</v>
      </c>
      <c r="B52" s="9" t="s">
        <v>41</v>
      </c>
      <c r="C52" s="9">
        <v>2</v>
      </c>
      <c r="D52" s="9">
        <v>1</v>
      </c>
      <c r="E52" s="9">
        <v>2</v>
      </c>
      <c r="F52" s="9">
        <v>0</v>
      </c>
      <c r="G52" s="9">
        <v>8</v>
      </c>
      <c r="H52" s="122">
        <v>0</v>
      </c>
      <c r="I52" s="142" t="s">
        <v>175</v>
      </c>
      <c r="J52" s="69" t="s">
        <v>174</v>
      </c>
      <c r="K52" s="24">
        <v>0</v>
      </c>
      <c r="L52" s="101">
        <v>0</v>
      </c>
      <c r="M52" s="105">
        <v>2916</v>
      </c>
      <c r="N52" s="105">
        <v>2916</v>
      </c>
      <c r="O52" s="37">
        <v>2016</v>
      </c>
      <c r="Q52" s="3" t="s">
        <v>251</v>
      </c>
    </row>
    <row r="53" spans="1:18" ht="60">
      <c r="A53" s="9" t="s">
        <v>160</v>
      </c>
      <c r="B53" s="9" t="s">
        <v>41</v>
      </c>
      <c r="C53" s="9">
        <v>2</v>
      </c>
      <c r="D53" s="9">
        <v>1</v>
      </c>
      <c r="E53" s="9">
        <v>2</v>
      </c>
      <c r="F53" s="9">
        <v>0</v>
      </c>
      <c r="G53" s="9">
        <v>9</v>
      </c>
      <c r="H53" s="122">
        <v>3</v>
      </c>
      <c r="I53" s="142" t="s">
        <v>176</v>
      </c>
      <c r="J53" s="10" t="s">
        <v>28</v>
      </c>
      <c r="K53" s="131">
        <v>12458.08</v>
      </c>
      <c r="L53" s="105">
        <v>0</v>
      </c>
      <c r="M53" s="129">
        <v>0</v>
      </c>
      <c r="N53" s="105">
        <f>K53+L53+M53</f>
        <v>12458.08</v>
      </c>
      <c r="O53" s="104">
        <v>2014</v>
      </c>
      <c r="P53" s="128"/>
      <c r="Q53" s="113"/>
      <c r="R53" s="127" t="s">
        <v>214</v>
      </c>
    </row>
    <row r="54" spans="1:16" ht="30">
      <c r="A54" s="9" t="s">
        <v>160</v>
      </c>
      <c r="B54" s="9" t="s">
        <v>41</v>
      </c>
      <c r="C54" s="9">
        <v>2</v>
      </c>
      <c r="D54" s="9">
        <v>1</v>
      </c>
      <c r="E54" s="9">
        <v>2</v>
      </c>
      <c r="F54" s="9">
        <v>0</v>
      </c>
      <c r="G54" s="9">
        <v>9</v>
      </c>
      <c r="H54" s="122">
        <v>0</v>
      </c>
      <c r="I54" s="142" t="s">
        <v>175</v>
      </c>
      <c r="J54" s="69" t="s">
        <v>174</v>
      </c>
      <c r="K54" s="131">
        <v>318.62</v>
      </c>
      <c r="L54" s="105">
        <v>0</v>
      </c>
      <c r="M54" s="129">
        <v>0</v>
      </c>
      <c r="N54" s="105">
        <f>K54+L54+M54</f>
        <v>318.62</v>
      </c>
      <c r="O54" s="104">
        <v>2014</v>
      </c>
      <c r="P54" s="128"/>
    </row>
    <row r="55" spans="1:18" ht="60">
      <c r="A55" s="9" t="s">
        <v>160</v>
      </c>
      <c r="B55" s="9" t="s">
        <v>41</v>
      </c>
      <c r="C55" s="9">
        <v>2</v>
      </c>
      <c r="D55" s="9">
        <v>1</v>
      </c>
      <c r="E55" s="122">
        <v>2</v>
      </c>
      <c r="F55" s="122">
        <v>1</v>
      </c>
      <c r="G55" s="122">
        <v>0</v>
      </c>
      <c r="H55" s="122">
        <v>3</v>
      </c>
      <c r="I55" s="142" t="s">
        <v>183</v>
      </c>
      <c r="J55" s="10" t="s">
        <v>28</v>
      </c>
      <c r="K55" s="131">
        <v>5000</v>
      </c>
      <c r="L55" s="130">
        <v>0</v>
      </c>
      <c r="M55" s="60">
        <v>0</v>
      </c>
      <c r="N55" s="64">
        <f>K55+L55+M55</f>
        <v>5000</v>
      </c>
      <c r="O55" s="37">
        <v>2015</v>
      </c>
      <c r="P55" s="111"/>
      <c r="R55" s="116" t="s">
        <v>203</v>
      </c>
    </row>
    <row r="56" spans="1:15" s="90" customFormat="1" ht="60">
      <c r="A56" s="122" t="s">
        <v>160</v>
      </c>
      <c r="B56" s="122" t="s">
        <v>41</v>
      </c>
      <c r="C56" s="122">
        <v>2</v>
      </c>
      <c r="D56" s="122">
        <v>1</v>
      </c>
      <c r="E56" s="122">
        <v>2</v>
      </c>
      <c r="F56" s="122">
        <v>1</v>
      </c>
      <c r="G56" s="122">
        <v>0</v>
      </c>
      <c r="H56" s="122">
        <v>2</v>
      </c>
      <c r="I56" s="142" t="s">
        <v>184</v>
      </c>
      <c r="J56" s="22" t="s">
        <v>28</v>
      </c>
      <c r="K56" s="131">
        <v>20000</v>
      </c>
      <c r="L56" s="130">
        <v>0</v>
      </c>
      <c r="M56" s="130">
        <v>0</v>
      </c>
      <c r="N56" s="105">
        <f>K56+L56+M56</f>
        <v>20000</v>
      </c>
      <c r="O56" s="104">
        <v>2015</v>
      </c>
    </row>
    <row r="57" spans="1:15" ht="30">
      <c r="A57" s="9" t="s">
        <v>160</v>
      </c>
      <c r="B57" s="9" t="s">
        <v>41</v>
      </c>
      <c r="C57" s="9">
        <v>2</v>
      </c>
      <c r="D57" s="9">
        <v>1</v>
      </c>
      <c r="E57" s="122">
        <v>2</v>
      </c>
      <c r="F57" s="122">
        <v>1</v>
      </c>
      <c r="G57" s="122">
        <v>0</v>
      </c>
      <c r="H57" s="122">
        <v>0</v>
      </c>
      <c r="I57" s="142" t="s">
        <v>99</v>
      </c>
      <c r="J57" s="75" t="s">
        <v>29</v>
      </c>
      <c r="K57" s="24">
        <v>0</v>
      </c>
      <c r="L57" s="24">
        <v>1</v>
      </c>
      <c r="M57" s="24">
        <v>0</v>
      </c>
      <c r="N57" s="24">
        <f>SUM(K57:M57)</f>
        <v>1</v>
      </c>
      <c r="O57" s="37">
        <v>2015</v>
      </c>
    </row>
    <row r="58" spans="1:15" ht="30">
      <c r="A58" s="9" t="s">
        <v>160</v>
      </c>
      <c r="B58" s="9" t="s">
        <v>41</v>
      </c>
      <c r="C58" s="9">
        <v>2</v>
      </c>
      <c r="D58" s="9">
        <v>1</v>
      </c>
      <c r="E58" s="122">
        <v>2</v>
      </c>
      <c r="F58" s="9">
        <v>0</v>
      </c>
      <c r="G58" s="9">
        <v>0</v>
      </c>
      <c r="H58" s="122">
        <v>0</v>
      </c>
      <c r="I58" s="18" t="s">
        <v>227</v>
      </c>
      <c r="J58" s="67" t="s">
        <v>28</v>
      </c>
      <c r="K58" s="152">
        <f>K61+K63+K64+K68</f>
        <v>11346</v>
      </c>
      <c r="L58" s="152">
        <f>L61+L63+L64+L68</f>
        <v>0</v>
      </c>
      <c r="M58" s="152">
        <f>M61+M63+M64+M66+M68</f>
        <v>12600</v>
      </c>
      <c r="N58" s="50">
        <f>SUM(K58:M58)</f>
        <v>23946</v>
      </c>
      <c r="O58" s="24">
        <v>2016</v>
      </c>
    </row>
    <row r="59" spans="1:15" ht="45">
      <c r="A59" s="9" t="s">
        <v>160</v>
      </c>
      <c r="B59" s="9" t="s">
        <v>41</v>
      </c>
      <c r="C59" s="9">
        <v>2</v>
      </c>
      <c r="D59" s="9">
        <v>1</v>
      </c>
      <c r="E59" s="9">
        <v>2</v>
      </c>
      <c r="F59" s="9">
        <v>0</v>
      </c>
      <c r="G59" s="9">
        <v>0</v>
      </c>
      <c r="H59" s="122">
        <v>0</v>
      </c>
      <c r="I59" s="18" t="s">
        <v>228</v>
      </c>
      <c r="J59" s="19" t="s">
        <v>31</v>
      </c>
      <c r="K59" s="37">
        <v>106</v>
      </c>
      <c r="L59" s="24">
        <v>104</v>
      </c>
      <c r="M59" s="24">
        <v>104</v>
      </c>
      <c r="N59" s="24">
        <f>M59</f>
        <v>104</v>
      </c>
      <c r="O59" s="24">
        <v>2016</v>
      </c>
    </row>
    <row r="60" spans="1:15" ht="45">
      <c r="A60" s="9" t="s">
        <v>160</v>
      </c>
      <c r="B60" s="9" t="s">
        <v>41</v>
      </c>
      <c r="C60" s="9">
        <v>2</v>
      </c>
      <c r="D60" s="9">
        <v>1</v>
      </c>
      <c r="E60" s="9">
        <v>2</v>
      </c>
      <c r="F60" s="9">
        <v>0</v>
      </c>
      <c r="G60" s="9">
        <v>0</v>
      </c>
      <c r="H60" s="122">
        <v>0</v>
      </c>
      <c r="I60" s="40" t="s">
        <v>229</v>
      </c>
      <c r="J60" s="19" t="s">
        <v>65</v>
      </c>
      <c r="K60" s="24">
        <v>0.099</v>
      </c>
      <c r="L60" s="24">
        <v>0.099</v>
      </c>
      <c r="M60" s="24">
        <v>0.099</v>
      </c>
      <c r="N60" s="24">
        <f>M60</f>
        <v>0.099</v>
      </c>
      <c r="O60" s="24">
        <v>2014</v>
      </c>
    </row>
    <row r="61" spans="1:16" ht="45">
      <c r="A61" s="9" t="s">
        <v>160</v>
      </c>
      <c r="B61" s="9" t="s">
        <v>41</v>
      </c>
      <c r="C61" s="9">
        <v>2</v>
      </c>
      <c r="D61" s="9">
        <v>1</v>
      </c>
      <c r="E61" s="158" t="s">
        <v>258</v>
      </c>
      <c r="F61" s="9">
        <v>0</v>
      </c>
      <c r="G61" s="9">
        <v>8</v>
      </c>
      <c r="H61" s="122">
        <v>3</v>
      </c>
      <c r="I61" s="19" t="s">
        <v>98</v>
      </c>
      <c r="J61" s="10" t="s">
        <v>28</v>
      </c>
      <c r="K61" s="51">
        <v>0</v>
      </c>
      <c r="L61" s="51">
        <v>0</v>
      </c>
      <c r="M61" s="141">
        <v>7500</v>
      </c>
      <c r="N61" s="45">
        <f>SUM(K61:M61)</f>
        <v>7500</v>
      </c>
      <c r="O61" s="6">
        <v>2016</v>
      </c>
      <c r="P61" s="111"/>
    </row>
    <row r="62" spans="1:18" ht="23.25" customHeight="1">
      <c r="A62" s="9" t="s">
        <v>160</v>
      </c>
      <c r="B62" s="9" t="s">
        <v>41</v>
      </c>
      <c r="C62" s="9">
        <v>2</v>
      </c>
      <c r="D62" s="9">
        <v>1</v>
      </c>
      <c r="E62" s="175" t="s">
        <v>259</v>
      </c>
      <c r="F62" s="9">
        <v>0</v>
      </c>
      <c r="G62" s="9">
        <v>8</v>
      </c>
      <c r="H62" s="122">
        <v>0</v>
      </c>
      <c r="I62" s="18" t="s">
        <v>90</v>
      </c>
      <c r="J62" s="74" t="s">
        <v>29</v>
      </c>
      <c r="K62" s="6">
        <v>0</v>
      </c>
      <c r="L62" s="6">
        <v>0</v>
      </c>
      <c r="M62" s="6">
        <v>1</v>
      </c>
      <c r="N62" s="6">
        <f>SUM(K62:M62)</f>
        <v>1</v>
      </c>
      <c r="O62" s="6">
        <v>2016</v>
      </c>
      <c r="R62" s="113" t="s">
        <v>215</v>
      </c>
    </row>
    <row r="63" spans="1:16" ht="45">
      <c r="A63" s="9" t="s">
        <v>160</v>
      </c>
      <c r="B63" s="9" t="s">
        <v>41</v>
      </c>
      <c r="C63" s="9">
        <v>2</v>
      </c>
      <c r="D63" s="9">
        <v>1</v>
      </c>
      <c r="E63" s="158" t="s">
        <v>258</v>
      </c>
      <c r="F63" s="9">
        <v>0</v>
      </c>
      <c r="G63" s="9">
        <v>9</v>
      </c>
      <c r="H63" s="122">
        <v>3</v>
      </c>
      <c r="I63" s="19" t="s">
        <v>148</v>
      </c>
      <c r="J63" s="10" t="s">
        <v>28</v>
      </c>
      <c r="K63" s="141">
        <v>9146</v>
      </c>
      <c r="L63" s="51">
        <v>0</v>
      </c>
      <c r="M63" s="51">
        <v>0</v>
      </c>
      <c r="N63" s="45">
        <f>SUM(K63:M63)</f>
        <v>9146</v>
      </c>
      <c r="O63" s="6">
        <v>2014</v>
      </c>
      <c r="P63" s="111"/>
    </row>
    <row r="64" spans="1:16" ht="60">
      <c r="A64" s="9" t="s">
        <v>160</v>
      </c>
      <c r="B64" s="9" t="s">
        <v>41</v>
      </c>
      <c r="C64" s="9">
        <v>2</v>
      </c>
      <c r="D64" s="9">
        <v>1</v>
      </c>
      <c r="E64" s="158" t="s">
        <v>258</v>
      </c>
      <c r="F64" s="9">
        <v>1</v>
      </c>
      <c r="G64" s="9">
        <v>2</v>
      </c>
      <c r="H64" s="122">
        <v>3</v>
      </c>
      <c r="I64" s="22" t="s">
        <v>185</v>
      </c>
      <c r="J64" s="22" t="s">
        <v>28</v>
      </c>
      <c r="K64" s="141">
        <v>2200</v>
      </c>
      <c r="L64" s="51">
        <v>0</v>
      </c>
      <c r="M64" s="51">
        <v>0</v>
      </c>
      <c r="N64" s="45">
        <f>K64+L64+M64</f>
        <v>2200</v>
      </c>
      <c r="O64" s="6">
        <v>2014</v>
      </c>
      <c r="P64" s="111"/>
    </row>
    <row r="65" spans="1:15" ht="30">
      <c r="A65" s="9" t="s">
        <v>160</v>
      </c>
      <c r="B65" s="9" t="s">
        <v>41</v>
      </c>
      <c r="C65" s="9">
        <v>2</v>
      </c>
      <c r="D65" s="9">
        <v>1</v>
      </c>
      <c r="E65" s="158" t="s">
        <v>258</v>
      </c>
      <c r="F65" s="9">
        <v>1</v>
      </c>
      <c r="G65" s="9">
        <v>2</v>
      </c>
      <c r="H65" s="122">
        <v>0</v>
      </c>
      <c r="I65" s="18" t="s">
        <v>99</v>
      </c>
      <c r="J65" s="75" t="s">
        <v>29</v>
      </c>
      <c r="K65" s="24">
        <v>1</v>
      </c>
      <c r="L65" s="24">
        <v>0</v>
      </c>
      <c r="M65" s="24">
        <v>0</v>
      </c>
      <c r="N65" s="24">
        <f aca="true" t="shared" si="2" ref="N65:N71">SUM(K65:M65)</f>
        <v>1</v>
      </c>
      <c r="O65" s="37">
        <v>2014</v>
      </c>
    </row>
    <row r="66" spans="1:16" ht="30">
      <c r="A66" s="9" t="s">
        <v>160</v>
      </c>
      <c r="B66" s="9" t="s">
        <v>41</v>
      </c>
      <c r="C66" s="9">
        <v>2</v>
      </c>
      <c r="D66" s="9">
        <v>1</v>
      </c>
      <c r="E66" s="158" t="s">
        <v>258</v>
      </c>
      <c r="F66" s="9">
        <v>1</v>
      </c>
      <c r="G66" s="9">
        <v>0</v>
      </c>
      <c r="H66" s="122">
        <v>3</v>
      </c>
      <c r="I66" s="19" t="s">
        <v>100</v>
      </c>
      <c r="J66" s="19" t="s">
        <v>28</v>
      </c>
      <c r="K66" s="56">
        <v>0</v>
      </c>
      <c r="L66" s="56">
        <v>0</v>
      </c>
      <c r="M66" s="141">
        <v>5000</v>
      </c>
      <c r="N66" s="50">
        <f t="shared" si="2"/>
        <v>5000</v>
      </c>
      <c r="O66" s="24">
        <v>2016</v>
      </c>
      <c r="P66" s="111"/>
    </row>
    <row r="67" spans="1:15" ht="30">
      <c r="A67" s="9" t="s">
        <v>160</v>
      </c>
      <c r="B67" s="9" t="s">
        <v>41</v>
      </c>
      <c r="C67" s="9">
        <v>2</v>
      </c>
      <c r="D67" s="9">
        <v>1</v>
      </c>
      <c r="E67" s="158" t="s">
        <v>258</v>
      </c>
      <c r="F67" s="9">
        <v>1</v>
      </c>
      <c r="G67" s="9">
        <v>0</v>
      </c>
      <c r="H67" s="122">
        <v>0</v>
      </c>
      <c r="I67" s="18" t="s">
        <v>101</v>
      </c>
      <c r="J67" s="75" t="s">
        <v>30</v>
      </c>
      <c r="K67" s="37">
        <v>0</v>
      </c>
      <c r="L67" s="37">
        <v>0</v>
      </c>
      <c r="M67" s="37">
        <v>945</v>
      </c>
      <c r="N67" s="24">
        <f t="shared" si="2"/>
        <v>945</v>
      </c>
      <c r="O67" s="37">
        <v>2016</v>
      </c>
    </row>
    <row r="68" spans="1:17" ht="45">
      <c r="A68" s="9" t="s">
        <v>160</v>
      </c>
      <c r="B68" s="9" t="s">
        <v>41</v>
      </c>
      <c r="C68" s="9">
        <v>2</v>
      </c>
      <c r="D68" s="9">
        <v>1</v>
      </c>
      <c r="E68" s="158" t="s">
        <v>258</v>
      </c>
      <c r="F68" s="9">
        <v>1</v>
      </c>
      <c r="G68" s="9">
        <v>1</v>
      </c>
      <c r="H68" s="122">
        <v>3</v>
      </c>
      <c r="I68" s="19" t="s">
        <v>102</v>
      </c>
      <c r="J68" s="19" t="s">
        <v>28</v>
      </c>
      <c r="K68" s="56">
        <v>0</v>
      </c>
      <c r="L68" s="56">
        <v>0</v>
      </c>
      <c r="M68" s="141">
        <v>100</v>
      </c>
      <c r="N68" s="50">
        <f t="shared" si="2"/>
        <v>100</v>
      </c>
      <c r="O68" s="24">
        <v>2016</v>
      </c>
      <c r="P68" s="111"/>
      <c r="Q68" s="113" t="s">
        <v>199</v>
      </c>
    </row>
    <row r="69" spans="1:15" ht="48.75" customHeight="1">
      <c r="A69" s="9" t="s">
        <v>160</v>
      </c>
      <c r="B69" s="9" t="s">
        <v>41</v>
      </c>
      <c r="C69" s="9">
        <v>2</v>
      </c>
      <c r="D69" s="9">
        <v>1</v>
      </c>
      <c r="E69" s="158" t="s">
        <v>258</v>
      </c>
      <c r="F69" s="9">
        <v>1</v>
      </c>
      <c r="G69" s="9">
        <v>1</v>
      </c>
      <c r="H69" s="122">
        <v>0</v>
      </c>
      <c r="I69" s="12" t="s">
        <v>78</v>
      </c>
      <c r="J69" s="75" t="s">
        <v>29</v>
      </c>
      <c r="K69" s="37">
        <v>0</v>
      </c>
      <c r="L69" s="37">
        <v>0</v>
      </c>
      <c r="M69" s="37">
        <v>1</v>
      </c>
      <c r="N69" s="37">
        <f t="shared" si="2"/>
        <v>1</v>
      </c>
      <c r="O69" s="24">
        <v>2016</v>
      </c>
    </row>
    <row r="70" spans="1:15" ht="31.5">
      <c r="A70" s="9" t="s">
        <v>160</v>
      </c>
      <c r="B70" s="9" t="s">
        <v>41</v>
      </c>
      <c r="C70" s="9">
        <v>3</v>
      </c>
      <c r="D70" s="9">
        <v>0</v>
      </c>
      <c r="E70" s="9">
        <v>0</v>
      </c>
      <c r="F70" s="9">
        <v>0</v>
      </c>
      <c r="G70" s="9">
        <v>0</v>
      </c>
      <c r="H70" s="122">
        <v>0</v>
      </c>
      <c r="I70" s="11" t="s">
        <v>230</v>
      </c>
      <c r="J70" s="41" t="s">
        <v>28</v>
      </c>
      <c r="K70" s="156">
        <f>K75+K78+K80</f>
        <v>2106.74</v>
      </c>
      <c r="L70" s="156">
        <f>L75+L78+L80</f>
        <v>44344.6</v>
      </c>
      <c r="M70" s="156">
        <f>M75+M78+M80</f>
        <v>18318.08</v>
      </c>
      <c r="N70" s="58">
        <f t="shared" si="2"/>
        <v>64769.42</v>
      </c>
      <c r="O70" s="24">
        <v>2016</v>
      </c>
    </row>
    <row r="71" spans="1:15" ht="60">
      <c r="A71" s="9" t="s">
        <v>160</v>
      </c>
      <c r="B71" s="9" t="s">
        <v>41</v>
      </c>
      <c r="C71" s="9">
        <v>3</v>
      </c>
      <c r="D71" s="9">
        <v>1</v>
      </c>
      <c r="E71" s="9">
        <v>1</v>
      </c>
      <c r="F71" s="9">
        <v>0</v>
      </c>
      <c r="G71" s="9">
        <v>0</v>
      </c>
      <c r="H71" s="122">
        <v>0</v>
      </c>
      <c r="I71" s="18" t="s">
        <v>233</v>
      </c>
      <c r="J71" s="19" t="s">
        <v>28</v>
      </c>
      <c r="K71" s="50">
        <f>K75+K78+K80</f>
        <v>2106.74</v>
      </c>
      <c r="L71" s="50">
        <f>L75+L78+L80</f>
        <v>44344.6</v>
      </c>
      <c r="M71" s="50">
        <f>M75+M78+M80</f>
        <v>18318.08</v>
      </c>
      <c r="N71" s="50">
        <f t="shared" si="2"/>
        <v>64769.42</v>
      </c>
      <c r="O71" s="24">
        <v>2016</v>
      </c>
    </row>
    <row r="72" spans="1:15" ht="45">
      <c r="A72" s="9" t="s">
        <v>160</v>
      </c>
      <c r="B72" s="9" t="s">
        <v>41</v>
      </c>
      <c r="C72" s="9">
        <v>3</v>
      </c>
      <c r="D72" s="9">
        <v>1</v>
      </c>
      <c r="E72" s="9">
        <v>1</v>
      </c>
      <c r="F72" s="9">
        <v>0</v>
      </c>
      <c r="G72" s="9">
        <v>0</v>
      </c>
      <c r="H72" s="122">
        <v>0</v>
      </c>
      <c r="I72" s="18" t="s">
        <v>234</v>
      </c>
      <c r="J72" s="19" t="s">
        <v>59</v>
      </c>
      <c r="K72" s="24">
        <v>1</v>
      </c>
      <c r="L72" s="24">
        <v>1</v>
      </c>
      <c r="M72" s="24">
        <v>1</v>
      </c>
      <c r="N72" s="24">
        <v>1</v>
      </c>
      <c r="O72" s="24">
        <v>2015</v>
      </c>
    </row>
    <row r="73" spans="1:15" ht="60">
      <c r="A73" s="9" t="s">
        <v>160</v>
      </c>
      <c r="B73" s="9" t="s">
        <v>41</v>
      </c>
      <c r="C73" s="9">
        <v>3</v>
      </c>
      <c r="D73" s="9">
        <v>1</v>
      </c>
      <c r="E73" s="9">
        <v>1</v>
      </c>
      <c r="F73" s="9">
        <v>0</v>
      </c>
      <c r="G73" s="9">
        <v>0</v>
      </c>
      <c r="H73" s="122">
        <v>0</v>
      </c>
      <c r="I73" s="40" t="s">
        <v>236</v>
      </c>
      <c r="J73" s="19" t="s">
        <v>34</v>
      </c>
      <c r="K73" s="24">
        <v>8.33</v>
      </c>
      <c r="L73" s="24">
        <v>8.33</v>
      </c>
      <c r="M73" s="24">
        <v>16.66</v>
      </c>
      <c r="N73" s="24">
        <f>M73</f>
        <v>16.66</v>
      </c>
      <c r="O73" s="24">
        <v>2016</v>
      </c>
    </row>
    <row r="74" spans="1:15" ht="62.25" customHeight="1">
      <c r="A74" s="9" t="s">
        <v>160</v>
      </c>
      <c r="B74" s="9" t="s">
        <v>41</v>
      </c>
      <c r="C74" s="9">
        <v>3</v>
      </c>
      <c r="D74" s="9">
        <v>1</v>
      </c>
      <c r="E74" s="9">
        <v>1</v>
      </c>
      <c r="F74" s="9">
        <v>0</v>
      </c>
      <c r="G74" s="9">
        <v>0</v>
      </c>
      <c r="H74" s="122">
        <v>0</v>
      </c>
      <c r="I74" s="12" t="s">
        <v>235</v>
      </c>
      <c r="J74" s="10" t="s">
        <v>31</v>
      </c>
      <c r="K74" s="6">
        <v>24.58</v>
      </c>
      <c r="L74" s="6">
        <v>22.03</v>
      </c>
      <c r="M74" s="6">
        <v>21.19</v>
      </c>
      <c r="N74" s="6">
        <f>M74</f>
        <v>21.19</v>
      </c>
      <c r="O74" s="6">
        <v>2016</v>
      </c>
    </row>
    <row r="75" spans="1:16" ht="45">
      <c r="A75" s="9" t="s">
        <v>160</v>
      </c>
      <c r="B75" s="9" t="s">
        <v>41</v>
      </c>
      <c r="C75" s="9">
        <v>3</v>
      </c>
      <c r="D75" s="9">
        <v>1</v>
      </c>
      <c r="E75" s="9">
        <v>1</v>
      </c>
      <c r="F75" s="9">
        <v>0</v>
      </c>
      <c r="G75" s="9">
        <v>1</v>
      </c>
      <c r="H75" s="122">
        <v>3</v>
      </c>
      <c r="I75" s="19" t="s">
        <v>161</v>
      </c>
      <c r="J75" s="10" t="s">
        <v>28</v>
      </c>
      <c r="K75" s="51">
        <v>2106.74</v>
      </c>
      <c r="L75" s="51">
        <v>6249.2</v>
      </c>
      <c r="M75" s="51">
        <v>0</v>
      </c>
      <c r="N75" s="45">
        <f aca="true" t="shared" si="3" ref="N75:N82">SUM(K75:M75)</f>
        <v>8355.939999999999</v>
      </c>
      <c r="O75" s="6">
        <v>2015</v>
      </c>
      <c r="P75" s="132"/>
    </row>
    <row r="76" spans="1:15" ht="30">
      <c r="A76" s="9" t="s">
        <v>160</v>
      </c>
      <c r="B76" s="9" t="s">
        <v>41</v>
      </c>
      <c r="C76" s="9">
        <v>3</v>
      </c>
      <c r="D76" s="9">
        <v>1</v>
      </c>
      <c r="E76" s="9">
        <v>1</v>
      </c>
      <c r="F76" s="9">
        <v>0</v>
      </c>
      <c r="G76" s="9">
        <v>1</v>
      </c>
      <c r="H76" s="122">
        <v>0</v>
      </c>
      <c r="I76" s="18" t="s">
        <v>142</v>
      </c>
      <c r="J76" s="76" t="s">
        <v>33</v>
      </c>
      <c r="K76" s="37">
        <v>0</v>
      </c>
      <c r="L76" s="6">
        <v>1</v>
      </c>
      <c r="M76" s="6">
        <v>0</v>
      </c>
      <c r="N76" s="6">
        <f t="shared" si="3"/>
        <v>1</v>
      </c>
      <c r="O76" s="6">
        <v>2015</v>
      </c>
    </row>
    <row r="77" spans="1:15" ht="30">
      <c r="A77" s="9" t="s">
        <v>160</v>
      </c>
      <c r="B77" s="9" t="s">
        <v>41</v>
      </c>
      <c r="C77" s="9">
        <v>3</v>
      </c>
      <c r="D77" s="9">
        <v>1</v>
      </c>
      <c r="E77" s="9">
        <v>1</v>
      </c>
      <c r="F77" s="9">
        <v>0</v>
      </c>
      <c r="G77" s="9">
        <v>1</v>
      </c>
      <c r="H77" s="122">
        <v>0</v>
      </c>
      <c r="I77" s="18" t="s">
        <v>105</v>
      </c>
      <c r="J77" s="76" t="s">
        <v>33</v>
      </c>
      <c r="K77" s="37">
        <v>1</v>
      </c>
      <c r="L77" s="6">
        <v>0</v>
      </c>
      <c r="M77" s="6">
        <v>0</v>
      </c>
      <c r="N77" s="6">
        <f t="shared" si="3"/>
        <v>1</v>
      </c>
      <c r="O77" s="6">
        <v>2014</v>
      </c>
    </row>
    <row r="78" spans="1:16" ht="30">
      <c r="A78" s="9" t="s">
        <v>160</v>
      </c>
      <c r="B78" s="9" t="s">
        <v>41</v>
      </c>
      <c r="C78" s="9">
        <v>3</v>
      </c>
      <c r="D78" s="9">
        <v>1</v>
      </c>
      <c r="E78" s="9">
        <v>1</v>
      </c>
      <c r="F78" s="9">
        <v>0</v>
      </c>
      <c r="G78" s="9">
        <v>2</v>
      </c>
      <c r="H78" s="122">
        <v>3</v>
      </c>
      <c r="I78" s="19" t="s">
        <v>169</v>
      </c>
      <c r="J78" s="76" t="s">
        <v>28</v>
      </c>
      <c r="K78" s="51">
        <v>0</v>
      </c>
      <c r="L78" s="51">
        <v>0</v>
      </c>
      <c r="M78" s="51">
        <v>443.58</v>
      </c>
      <c r="N78" s="45">
        <f t="shared" si="3"/>
        <v>443.58</v>
      </c>
      <c r="O78" s="6">
        <v>2016</v>
      </c>
      <c r="P78" s="132"/>
    </row>
    <row r="79" spans="1:15" ht="15">
      <c r="A79" s="9" t="s">
        <v>160</v>
      </c>
      <c r="B79" s="9" t="s">
        <v>41</v>
      </c>
      <c r="C79" s="9">
        <v>3</v>
      </c>
      <c r="D79" s="9">
        <v>1</v>
      </c>
      <c r="E79" s="9">
        <v>1</v>
      </c>
      <c r="F79" s="9">
        <v>0</v>
      </c>
      <c r="G79" s="9">
        <v>2</v>
      </c>
      <c r="H79" s="122">
        <v>1</v>
      </c>
      <c r="I79" s="18" t="s">
        <v>106</v>
      </c>
      <c r="J79" s="76" t="s">
        <v>35</v>
      </c>
      <c r="K79" s="6">
        <v>0</v>
      </c>
      <c r="L79" s="6">
        <v>0</v>
      </c>
      <c r="M79" s="6">
        <v>1</v>
      </c>
      <c r="N79" s="6">
        <f t="shared" si="3"/>
        <v>1</v>
      </c>
      <c r="O79" s="6">
        <v>2016</v>
      </c>
    </row>
    <row r="80" spans="1:17" ht="45">
      <c r="A80" s="9" t="s">
        <v>160</v>
      </c>
      <c r="B80" s="9" t="s">
        <v>41</v>
      </c>
      <c r="C80" s="9">
        <v>3</v>
      </c>
      <c r="D80" s="9">
        <v>1</v>
      </c>
      <c r="E80" s="9">
        <v>1</v>
      </c>
      <c r="F80" s="9">
        <v>0</v>
      </c>
      <c r="G80" s="9">
        <v>3</v>
      </c>
      <c r="H80" s="122">
        <v>3</v>
      </c>
      <c r="I80" s="19" t="s">
        <v>151</v>
      </c>
      <c r="J80" s="76" t="s">
        <v>28</v>
      </c>
      <c r="K80" s="51">
        <v>0</v>
      </c>
      <c r="L80" s="51">
        <v>38095.4</v>
      </c>
      <c r="M80" s="51">
        <v>17874.5</v>
      </c>
      <c r="N80" s="45">
        <f t="shared" si="3"/>
        <v>55969.9</v>
      </c>
      <c r="O80" s="6">
        <v>2016</v>
      </c>
      <c r="P80" s="132"/>
      <c r="Q80" s="113" t="s">
        <v>201</v>
      </c>
    </row>
    <row r="81" spans="1:15" ht="15">
      <c r="A81" s="9" t="s">
        <v>160</v>
      </c>
      <c r="B81" s="9" t="s">
        <v>41</v>
      </c>
      <c r="C81" s="9">
        <v>3</v>
      </c>
      <c r="D81" s="9">
        <v>1</v>
      </c>
      <c r="E81" s="9">
        <v>1</v>
      </c>
      <c r="F81" s="9">
        <v>0</v>
      </c>
      <c r="G81" s="9">
        <v>3</v>
      </c>
      <c r="H81" s="122">
        <v>0</v>
      </c>
      <c r="I81" s="12" t="s">
        <v>107</v>
      </c>
      <c r="J81" s="76" t="s">
        <v>29</v>
      </c>
      <c r="K81" s="6">
        <v>0</v>
      </c>
      <c r="L81" s="6">
        <v>3</v>
      </c>
      <c r="M81" s="6">
        <v>1</v>
      </c>
      <c r="N81" s="6">
        <f t="shared" si="3"/>
        <v>4</v>
      </c>
      <c r="O81" s="6">
        <v>2016</v>
      </c>
    </row>
    <row r="82" spans="1:15" ht="30">
      <c r="A82" s="9" t="s">
        <v>160</v>
      </c>
      <c r="B82" s="9" t="s">
        <v>41</v>
      </c>
      <c r="C82" s="9">
        <v>3</v>
      </c>
      <c r="D82" s="9">
        <v>1</v>
      </c>
      <c r="E82" s="9">
        <v>2</v>
      </c>
      <c r="F82" s="9">
        <v>0</v>
      </c>
      <c r="G82" s="9">
        <v>0</v>
      </c>
      <c r="H82" s="122">
        <v>0</v>
      </c>
      <c r="I82" s="12" t="s">
        <v>237</v>
      </c>
      <c r="J82" s="76" t="s">
        <v>28</v>
      </c>
      <c r="K82" s="51">
        <v>0</v>
      </c>
      <c r="L82" s="51">
        <v>0</v>
      </c>
      <c r="M82" s="51">
        <v>0</v>
      </c>
      <c r="N82" s="51">
        <f t="shared" si="3"/>
        <v>0</v>
      </c>
      <c r="O82" s="6">
        <v>2016</v>
      </c>
    </row>
    <row r="83" spans="1:15" ht="45">
      <c r="A83" s="9" t="s">
        <v>160</v>
      </c>
      <c r="B83" s="9" t="s">
        <v>41</v>
      </c>
      <c r="C83" s="9">
        <v>3</v>
      </c>
      <c r="D83" s="9">
        <v>1</v>
      </c>
      <c r="E83" s="9">
        <v>2</v>
      </c>
      <c r="F83" s="9">
        <v>0</v>
      </c>
      <c r="G83" s="9">
        <v>0</v>
      </c>
      <c r="H83" s="122">
        <v>0</v>
      </c>
      <c r="I83" s="12" t="s">
        <v>238</v>
      </c>
      <c r="J83" s="10" t="s">
        <v>40</v>
      </c>
      <c r="K83" s="6">
        <v>0.23</v>
      </c>
      <c r="L83" s="6">
        <v>0.25</v>
      </c>
      <c r="M83" s="6">
        <v>0.25</v>
      </c>
      <c r="N83" s="6">
        <v>0.25</v>
      </c>
      <c r="O83" s="6">
        <v>2016</v>
      </c>
    </row>
    <row r="84" spans="1:15" ht="60">
      <c r="A84" s="9" t="s">
        <v>160</v>
      </c>
      <c r="B84" s="9" t="s">
        <v>41</v>
      </c>
      <c r="C84" s="9">
        <v>3</v>
      </c>
      <c r="D84" s="9">
        <v>1</v>
      </c>
      <c r="E84" s="9">
        <v>2</v>
      </c>
      <c r="F84" s="9">
        <v>0</v>
      </c>
      <c r="G84" s="9">
        <v>4</v>
      </c>
      <c r="H84" s="122">
        <v>0</v>
      </c>
      <c r="I84" s="19" t="s">
        <v>42</v>
      </c>
      <c r="J84" s="9" t="s">
        <v>36</v>
      </c>
      <c r="K84" s="6" t="s">
        <v>32</v>
      </c>
      <c r="L84" s="6" t="s">
        <v>32</v>
      </c>
      <c r="M84" s="6" t="s">
        <v>32</v>
      </c>
      <c r="N84" s="6" t="s">
        <v>32</v>
      </c>
      <c r="O84" s="6">
        <v>2016</v>
      </c>
    </row>
    <row r="85" spans="1:17" ht="30">
      <c r="A85" s="9" t="s">
        <v>160</v>
      </c>
      <c r="B85" s="9" t="s">
        <v>41</v>
      </c>
      <c r="C85" s="9">
        <v>3</v>
      </c>
      <c r="D85" s="9">
        <v>1</v>
      </c>
      <c r="E85" s="9">
        <v>2</v>
      </c>
      <c r="F85" s="9">
        <v>0</v>
      </c>
      <c r="G85" s="9">
        <v>4</v>
      </c>
      <c r="H85" s="122">
        <v>0</v>
      </c>
      <c r="I85" s="18" t="s">
        <v>153</v>
      </c>
      <c r="J85" s="10" t="s">
        <v>29</v>
      </c>
      <c r="K85" s="6">
        <v>1</v>
      </c>
      <c r="L85" s="6">
        <v>1</v>
      </c>
      <c r="M85" s="6">
        <v>1</v>
      </c>
      <c r="N85" s="6">
        <f>SUM(K85:M85)</f>
        <v>3</v>
      </c>
      <c r="O85" s="6">
        <v>2016</v>
      </c>
      <c r="Q85" s="3">
        <f>46952.5-10291-11192.4</f>
        <v>25469.1</v>
      </c>
    </row>
    <row r="86" spans="1:15" ht="75">
      <c r="A86" s="9" t="s">
        <v>160</v>
      </c>
      <c r="B86" s="9" t="s">
        <v>41</v>
      </c>
      <c r="C86" s="9">
        <v>3</v>
      </c>
      <c r="D86" s="9">
        <v>1</v>
      </c>
      <c r="E86" s="9">
        <v>2</v>
      </c>
      <c r="F86" s="9">
        <v>0</v>
      </c>
      <c r="G86" s="9">
        <v>5</v>
      </c>
      <c r="H86" s="122">
        <v>0</v>
      </c>
      <c r="I86" s="19" t="s">
        <v>43</v>
      </c>
      <c r="J86" s="9" t="s">
        <v>36</v>
      </c>
      <c r="K86" s="6" t="s">
        <v>32</v>
      </c>
      <c r="L86" s="6" t="s">
        <v>32</v>
      </c>
      <c r="M86" s="6" t="s">
        <v>32</v>
      </c>
      <c r="N86" s="6" t="s">
        <v>32</v>
      </c>
      <c r="O86" s="6">
        <v>2016</v>
      </c>
    </row>
    <row r="87" spans="1:15" ht="45">
      <c r="A87" s="9" t="s">
        <v>160</v>
      </c>
      <c r="B87" s="9" t="s">
        <v>41</v>
      </c>
      <c r="C87" s="9">
        <v>3</v>
      </c>
      <c r="D87" s="9">
        <v>1</v>
      </c>
      <c r="E87" s="9">
        <v>2</v>
      </c>
      <c r="F87" s="9">
        <v>0</v>
      </c>
      <c r="G87" s="9">
        <v>5</v>
      </c>
      <c r="H87" s="122">
        <v>0</v>
      </c>
      <c r="I87" s="18" t="s">
        <v>110</v>
      </c>
      <c r="J87" s="10" t="s">
        <v>29</v>
      </c>
      <c r="K87" s="6">
        <v>1</v>
      </c>
      <c r="L87" s="6">
        <v>1</v>
      </c>
      <c r="M87" s="6">
        <v>1</v>
      </c>
      <c r="N87" s="6">
        <f>SUM(K87:M87)</f>
        <v>3</v>
      </c>
      <c r="O87" s="6">
        <v>2016</v>
      </c>
    </row>
    <row r="88" spans="1:15" ht="45">
      <c r="A88" s="9" t="s">
        <v>160</v>
      </c>
      <c r="B88" s="9" t="s">
        <v>41</v>
      </c>
      <c r="C88" s="9">
        <v>3</v>
      </c>
      <c r="D88" s="9">
        <v>1</v>
      </c>
      <c r="E88" s="9">
        <v>2</v>
      </c>
      <c r="F88" s="9">
        <v>0</v>
      </c>
      <c r="G88" s="9">
        <v>6</v>
      </c>
      <c r="H88" s="122">
        <v>0</v>
      </c>
      <c r="I88" s="19" t="s">
        <v>44</v>
      </c>
      <c r="J88" s="9" t="s">
        <v>36</v>
      </c>
      <c r="K88" s="6" t="s">
        <v>32</v>
      </c>
      <c r="L88" s="6" t="s">
        <v>32</v>
      </c>
      <c r="M88" s="6" t="s">
        <v>32</v>
      </c>
      <c r="N88" s="6" t="s">
        <v>32</v>
      </c>
      <c r="O88" s="6">
        <v>2016</v>
      </c>
    </row>
    <row r="89" spans="1:15" ht="30">
      <c r="A89" s="9" t="s">
        <v>160</v>
      </c>
      <c r="B89" s="9" t="s">
        <v>41</v>
      </c>
      <c r="C89" s="9">
        <v>3</v>
      </c>
      <c r="D89" s="9">
        <v>1</v>
      </c>
      <c r="E89" s="9">
        <v>2</v>
      </c>
      <c r="F89" s="9">
        <v>0</v>
      </c>
      <c r="G89" s="9">
        <v>6</v>
      </c>
      <c r="H89" s="122">
        <v>0</v>
      </c>
      <c r="I89" s="18" t="s">
        <v>111</v>
      </c>
      <c r="J89" s="10" t="s">
        <v>29</v>
      </c>
      <c r="K89" s="6">
        <v>50</v>
      </c>
      <c r="L89" s="6">
        <v>60</v>
      </c>
      <c r="M89" s="6">
        <v>70</v>
      </c>
      <c r="N89" s="6">
        <f>SUM(K89:M89)</f>
        <v>180</v>
      </c>
      <c r="O89" s="6">
        <v>2016</v>
      </c>
    </row>
    <row r="90" spans="1:15" ht="60">
      <c r="A90" s="9" t="s">
        <v>160</v>
      </c>
      <c r="B90" s="9" t="s">
        <v>41</v>
      </c>
      <c r="C90" s="9">
        <v>3</v>
      </c>
      <c r="D90" s="9">
        <v>1</v>
      </c>
      <c r="E90" s="9">
        <v>2</v>
      </c>
      <c r="F90" s="9">
        <v>0</v>
      </c>
      <c r="G90" s="9">
        <v>7</v>
      </c>
      <c r="H90" s="122">
        <v>0</v>
      </c>
      <c r="I90" s="19" t="s">
        <v>45</v>
      </c>
      <c r="J90" s="9" t="s">
        <v>36</v>
      </c>
      <c r="K90" s="6" t="s">
        <v>32</v>
      </c>
      <c r="L90" s="6" t="s">
        <v>32</v>
      </c>
      <c r="M90" s="6" t="s">
        <v>32</v>
      </c>
      <c r="N90" s="6" t="s">
        <v>32</v>
      </c>
      <c r="O90" s="6">
        <v>2016</v>
      </c>
    </row>
    <row r="91" spans="1:15" ht="30">
      <c r="A91" s="9" t="s">
        <v>160</v>
      </c>
      <c r="B91" s="9" t="s">
        <v>41</v>
      </c>
      <c r="C91" s="9">
        <v>3</v>
      </c>
      <c r="D91" s="9">
        <v>1</v>
      </c>
      <c r="E91" s="9">
        <v>2</v>
      </c>
      <c r="F91" s="9">
        <v>0</v>
      </c>
      <c r="G91" s="9">
        <v>7</v>
      </c>
      <c r="H91" s="122">
        <v>0</v>
      </c>
      <c r="I91" s="18" t="s">
        <v>112</v>
      </c>
      <c r="J91" s="10" t="s">
        <v>29</v>
      </c>
      <c r="K91" s="6">
        <v>450</v>
      </c>
      <c r="L91" s="6">
        <v>450</v>
      </c>
      <c r="M91" s="6">
        <v>450</v>
      </c>
      <c r="N91" s="6">
        <f>SUM(K91:M91)</f>
        <v>1350</v>
      </c>
      <c r="O91" s="6">
        <v>2016</v>
      </c>
    </row>
    <row r="92" spans="1:15" ht="105">
      <c r="A92" s="9" t="s">
        <v>160</v>
      </c>
      <c r="B92" s="9" t="s">
        <v>41</v>
      </c>
      <c r="C92" s="9">
        <v>3</v>
      </c>
      <c r="D92" s="9">
        <v>1</v>
      </c>
      <c r="E92" s="9">
        <v>2</v>
      </c>
      <c r="F92" s="9">
        <v>0</v>
      </c>
      <c r="G92" s="9">
        <v>8</v>
      </c>
      <c r="H92" s="122">
        <v>0</v>
      </c>
      <c r="I92" s="19" t="s">
        <v>46</v>
      </c>
      <c r="J92" s="9" t="s">
        <v>36</v>
      </c>
      <c r="K92" s="6" t="s">
        <v>32</v>
      </c>
      <c r="L92" s="6" t="s">
        <v>32</v>
      </c>
      <c r="M92" s="6" t="s">
        <v>32</v>
      </c>
      <c r="N92" s="6" t="s">
        <v>32</v>
      </c>
      <c r="O92" s="6">
        <v>2016</v>
      </c>
    </row>
    <row r="93" spans="1:15" ht="90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0</v>
      </c>
      <c r="G93" s="9">
        <v>8</v>
      </c>
      <c r="H93" s="122">
        <v>0</v>
      </c>
      <c r="I93" s="12" t="s">
        <v>113</v>
      </c>
      <c r="J93" s="10" t="s">
        <v>29</v>
      </c>
      <c r="K93" s="37">
        <v>1</v>
      </c>
      <c r="L93" s="37">
        <v>1</v>
      </c>
      <c r="M93" s="37">
        <v>1</v>
      </c>
      <c r="N93" s="37">
        <f>SUM(K93:M93)</f>
        <v>3</v>
      </c>
      <c r="O93" s="6">
        <v>2016</v>
      </c>
    </row>
    <row r="94" spans="1:15" ht="60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0</v>
      </c>
      <c r="G94" s="9">
        <v>9</v>
      </c>
      <c r="H94" s="122">
        <v>0</v>
      </c>
      <c r="I94" s="19" t="s">
        <v>47</v>
      </c>
      <c r="J94" s="9" t="s">
        <v>36</v>
      </c>
      <c r="K94" s="6" t="s">
        <v>32</v>
      </c>
      <c r="L94" s="6" t="s">
        <v>32</v>
      </c>
      <c r="M94" s="6" t="s">
        <v>32</v>
      </c>
      <c r="N94" s="6" t="s">
        <v>32</v>
      </c>
      <c r="O94" s="6">
        <v>2016</v>
      </c>
    </row>
    <row r="95" spans="1:15" ht="30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0</v>
      </c>
      <c r="G95" s="9">
        <v>9</v>
      </c>
      <c r="H95" s="122">
        <v>0</v>
      </c>
      <c r="I95" s="18" t="s">
        <v>114</v>
      </c>
      <c r="J95" s="10" t="s">
        <v>29</v>
      </c>
      <c r="K95" s="6">
        <v>35</v>
      </c>
      <c r="L95" s="6">
        <v>40</v>
      </c>
      <c r="M95" s="6">
        <v>45</v>
      </c>
      <c r="N95" s="6">
        <f>SUM(K95:M95)</f>
        <v>120</v>
      </c>
      <c r="O95" s="6">
        <v>2016</v>
      </c>
    </row>
    <row r="96" spans="1:15" ht="61.5" customHeight="1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1</v>
      </c>
      <c r="G96" s="9">
        <v>0</v>
      </c>
      <c r="H96" s="122">
        <v>0</v>
      </c>
      <c r="I96" s="19" t="s">
        <v>48</v>
      </c>
      <c r="J96" s="9" t="s">
        <v>36</v>
      </c>
      <c r="K96" s="6" t="s">
        <v>32</v>
      </c>
      <c r="L96" s="6" t="s">
        <v>32</v>
      </c>
      <c r="M96" s="6" t="s">
        <v>32</v>
      </c>
      <c r="N96" s="6" t="s">
        <v>32</v>
      </c>
      <c r="O96" s="6">
        <v>2016</v>
      </c>
    </row>
    <row r="97" spans="1:15" ht="30.75" customHeight="1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1</v>
      </c>
      <c r="G97" s="9">
        <v>0</v>
      </c>
      <c r="H97" s="122">
        <v>0</v>
      </c>
      <c r="I97" s="44" t="s">
        <v>115</v>
      </c>
      <c r="J97" s="10" t="s">
        <v>29</v>
      </c>
      <c r="K97" s="6">
        <v>10</v>
      </c>
      <c r="L97" s="6">
        <v>10</v>
      </c>
      <c r="M97" s="6">
        <v>10</v>
      </c>
      <c r="N97" s="6">
        <f>SUM(K97:M97)</f>
        <v>30</v>
      </c>
      <c r="O97" s="6">
        <v>2016</v>
      </c>
    </row>
    <row r="98" spans="1:15" ht="60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1</v>
      </c>
      <c r="G98" s="9">
        <v>1</v>
      </c>
      <c r="H98" s="122">
        <v>0</v>
      </c>
      <c r="I98" s="19" t="s">
        <v>49</v>
      </c>
      <c r="J98" s="9" t="s">
        <v>36</v>
      </c>
      <c r="K98" s="6" t="s">
        <v>32</v>
      </c>
      <c r="L98" s="6" t="s">
        <v>32</v>
      </c>
      <c r="M98" s="6" t="s">
        <v>32</v>
      </c>
      <c r="N98" s="6" t="s">
        <v>32</v>
      </c>
      <c r="O98" s="6">
        <v>2016</v>
      </c>
    </row>
    <row r="99" spans="1:15" ht="45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1</v>
      </c>
      <c r="G99" s="9">
        <v>1</v>
      </c>
      <c r="H99" s="122">
        <v>0</v>
      </c>
      <c r="I99" s="18" t="s">
        <v>116</v>
      </c>
      <c r="J99" s="10" t="s">
        <v>29</v>
      </c>
      <c r="K99" s="6">
        <v>30</v>
      </c>
      <c r="L99" s="6">
        <v>35</v>
      </c>
      <c r="M99" s="6">
        <v>40</v>
      </c>
      <c r="N99" s="6">
        <f>SUM(K99:M99)</f>
        <v>105</v>
      </c>
      <c r="O99" s="6">
        <v>2016</v>
      </c>
    </row>
    <row r="100" spans="1:15" ht="75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1</v>
      </c>
      <c r="G100" s="9">
        <v>2</v>
      </c>
      <c r="H100" s="122">
        <v>0</v>
      </c>
      <c r="I100" s="19" t="s">
        <v>50</v>
      </c>
      <c r="J100" s="9" t="s">
        <v>36</v>
      </c>
      <c r="K100" s="6" t="s">
        <v>32</v>
      </c>
      <c r="L100" s="6" t="s">
        <v>32</v>
      </c>
      <c r="M100" s="6" t="s">
        <v>32</v>
      </c>
      <c r="N100" s="6" t="s">
        <v>32</v>
      </c>
      <c r="O100" s="6">
        <v>2016</v>
      </c>
    </row>
    <row r="101" spans="1:15" ht="30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1</v>
      </c>
      <c r="G101" s="9">
        <v>2</v>
      </c>
      <c r="H101" s="122">
        <v>0</v>
      </c>
      <c r="I101" s="18" t="s">
        <v>117</v>
      </c>
      <c r="J101" s="10" t="s">
        <v>29</v>
      </c>
      <c r="K101" s="6">
        <v>1</v>
      </c>
      <c r="L101" s="6">
        <v>1</v>
      </c>
      <c r="M101" s="6">
        <v>1</v>
      </c>
      <c r="N101" s="6">
        <f>SUM(K101:M101)</f>
        <v>3</v>
      </c>
      <c r="O101" s="6">
        <v>2016</v>
      </c>
    </row>
    <row r="102" spans="1:15" ht="75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1</v>
      </c>
      <c r="G102" s="9">
        <v>3</v>
      </c>
      <c r="H102" s="122">
        <v>0</v>
      </c>
      <c r="I102" s="19" t="s">
        <v>51</v>
      </c>
      <c r="J102" s="9" t="s">
        <v>36</v>
      </c>
      <c r="K102" s="6" t="s">
        <v>32</v>
      </c>
      <c r="L102" s="6" t="s">
        <v>32</v>
      </c>
      <c r="M102" s="6" t="s">
        <v>32</v>
      </c>
      <c r="N102" s="6" t="s">
        <v>32</v>
      </c>
      <c r="O102" s="6">
        <v>2016</v>
      </c>
    </row>
    <row r="103" spans="1:15" ht="30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1</v>
      </c>
      <c r="G103" s="9">
        <v>3</v>
      </c>
      <c r="H103" s="122">
        <v>0</v>
      </c>
      <c r="I103" s="18" t="s">
        <v>117</v>
      </c>
      <c r="J103" s="10" t="s">
        <v>29</v>
      </c>
      <c r="K103" s="6">
        <v>1</v>
      </c>
      <c r="L103" s="6">
        <v>1</v>
      </c>
      <c r="M103" s="6">
        <v>1</v>
      </c>
      <c r="N103" s="6">
        <f>SUM(K103:M103)</f>
        <v>3</v>
      </c>
      <c r="O103" s="6">
        <v>2016</v>
      </c>
    </row>
    <row r="104" spans="1:15" ht="105.75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1</v>
      </c>
      <c r="G104" s="9">
        <v>4</v>
      </c>
      <c r="H104" s="122">
        <v>0</v>
      </c>
      <c r="I104" s="19" t="s">
        <v>52</v>
      </c>
      <c r="J104" s="9" t="s">
        <v>36</v>
      </c>
      <c r="K104" s="6" t="s">
        <v>32</v>
      </c>
      <c r="L104" s="6" t="s">
        <v>32</v>
      </c>
      <c r="M104" s="6" t="s">
        <v>32</v>
      </c>
      <c r="N104" s="6" t="s">
        <v>32</v>
      </c>
      <c r="O104" s="6">
        <v>2016</v>
      </c>
    </row>
    <row r="105" spans="1:15" ht="30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1</v>
      </c>
      <c r="G105" s="9">
        <v>4</v>
      </c>
      <c r="H105" s="122">
        <v>0</v>
      </c>
      <c r="I105" s="18" t="s">
        <v>118</v>
      </c>
      <c r="J105" s="10" t="s">
        <v>29</v>
      </c>
      <c r="K105" s="6">
        <v>1</v>
      </c>
      <c r="L105" s="6">
        <v>1</v>
      </c>
      <c r="M105" s="6">
        <v>1</v>
      </c>
      <c r="N105" s="6">
        <f>SUM(K105:M105)</f>
        <v>3</v>
      </c>
      <c r="O105" s="6">
        <v>2016</v>
      </c>
    </row>
    <row r="106" spans="1:15" ht="75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1</v>
      </c>
      <c r="G106" s="9">
        <v>5</v>
      </c>
      <c r="H106" s="122">
        <v>0</v>
      </c>
      <c r="I106" s="19" t="s">
        <v>53</v>
      </c>
      <c r="J106" s="9" t="s">
        <v>36</v>
      </c>
      <c r="K106" s="6" t="s">
        <v>32</v>
      </c>
      <c r="L106" s="6" t="s">
        <v>32</v>
      </c>
      <c r="M106" s="6" t="s">
        <v>32</v>
      </c>
      <c r="N106" s="6" t="s">
        <v>32</v>
      </c>
      <c r="O106" s="6">
        <v>2016</v>
      </c>
    </row>
    <row r="107" spans="1:15" ht="30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5</v>
      </c>
      <c r="H107" s="122">
        <v>0</v>
      </c>
      <c r="I107" s="18" t="s">
        <v>117</v>
      </c>
      <c r="J107" s="10" t="s">
        <v>29</v>
      </c>
      <c r="K107" s="6">
        <v>1</v>
      </c>
      <c r="L107" s="6">
        <v>1</v>
      </c>
      <c r="M107" s="6">
        <v>1</v>
      </c>
      <c r="N107" s="6">
        <f>SUM(K107:M107)</f>
        <v>3</v>
      </c>
      <c r="O107" s="6">
        <v>2016</v>
      </c>
    </row>
    <row r="108" spans="1:15" ht="90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6</v>
      </c>
      <c r="H108" s="122">
        <v>0</v>
      </c>
      <c r="I108" s="19" t="s">
        <v>54</v>
      </c>
      <c r="J108" s="9" t="s">
        <v>36</v>
      </c>
      <c r="K108" s="6" t="s">
        <v>32</v>
      </c>
      <c r="L108" s="6" t="s">
        <v>32</v>
      </c>
      <c r="M108" s="6" t="s">
        <v>32</v>
      </c>
      <c r="N108" s="6" t="s">
        <v>32</v>
      </c>
      <c r="O108" s="6">
        <v>2016</v>
      </c>
    </row>
    <row r="109" spans="1:15" ht="75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6</v>
      </c>
      <c r="H109" s="122">
        <v>1</v>
      </c>
      <c r="I109" s="18" t="s">
        <v>119</v>
      </c>
      <c r="J109" s="10" t="s">
        <v>29</v>
      </c>
      <c r="K109" s="6">
        <v>1</v>
      </c>
      <c r="L109" s="6">
        <v>1</v>
      </c>
      <c r="M109" s="6">
        <v>1</v>
      </c>
      <c r="N109" s="6">
        <f>SUM(K109:M109)</f>
        <v>3</v>
      </c>
      <c r="O109" s="6">
        <v>2016</v>
      </c>
    </row>
    <row r="110" spans="1:15" ht="60">
      <c r="A110" s="9" t="s">
        <v>160</v>
      </c>
      <c r="B110" s="9" t="s">
        <v>41</v>
      </c>
      <c r="C110" s="9">
        <v>3</v>
      </c>
      <c r="D110" s="9">
        <v>1</v>
      </c>
      <c r="E110" s="9">
        <v>2</v>
      </c>
      <c r="F110" s="9">
        <v>1</v>
      </c>
      <c r="G110" s="9">
        <v>7</v>
      </c>
      <c r="H110" s="122">
        <v>0</v>
      </c>
      <c r="I110" s="19" t="s">
        <v>144</v>
      </c>
      <c r="J110" s="9" t="s">
        <v>36</v>
      </c>
      <c r="K110" s="6" t="s">
        <v>32</v>
      </c>
      <c r="L110" s="6" t="s">
        <v>32</v>
      </c>
      <c r="M110" s="6" t="s">
        <v>32</v>
      </c>
      <c r="N110" s="6" t="s">
        <v>32</v>
      </c>
      <c r="O110" s="6">
        <v>2016</v>
      </c>
    </row>
    <row r="111" spans="1:15" ht="15">
      <c r="A111" s="9" t="s">
        <v>160</v>
      </c>
      <c r="B111" s="9" t="s">
        <v>41</v>
      </c>
      <c r="C111" s="9">
        <v>3</v>
      </c>
      <c r="D111" s="9">
        <v>1</v>
      </c>
      <c r="E111" s="9">
        <v>2</v>
      </c>
      <c r="F111" s="9">
        <v>1</v>
      </c>
      <c r="G111" s="9">
        <v>7</v>
      </c>
      <c r="H111" s="122">
        <v>0</v>
      </c>
      <c r="I111" s="18" t="s">
        <v>120</v>
      </c>
      <c r="J111" s="10" t="s">
        <v>29</v>
      </c>
      <c r="K111" s="6">
        <v>5</v>
      </c>
      <c r="L111" s="6">
        <v>5</v>
      </c>
      <c r="M111" s="6">
        <v>5</v>
      </c>
      <c r="N111" s="6">
        <f>SUM(K111:M111)</f>
        <v>15</v>
      </c>
      <c r="O111" s="6">
        <v>2016</v>
      </c>
    </row>
    <row r="112" spans="1:15" ht="60">
      <c r="A112" s="9" t="s">
        <v>160</v>
      </c>
      <c r="B112" s="9" t="s">
        <v>41</v>
      </c>
      <c r="C112" s="9">
        <v>3</v>
      </c>
      <c r="D112" s="9">
        <v>1</v>
      </c>
      <c r="E112" s="9">
        <v>2</v>
      </c>
      <c r="F112" s="9">
        <v>1</v>
      </c>
      <c r="G112" s="9">
        <v>8</v>
      </c>
      <c r="H112" s="122">
        <v>0</v>
      </c>
      <c r="I112" s="19" t="s">
        <v>55</v>
      </c>
      <c r="J112" s="9" t="s">
        <v>36</v>
      </c>
      <c r="K112" s="6" t="s">
        <v>32</v>
      </c>
      <c r="L112" s="6" t="s">
        <v>32</v>
      </c>
      <c r="M112" s="6" t="s">
        <v>32</v>
      </c>
      <c r="N112" s="6" t="s">
        <v>32</v>
      </c>
      <c r="O112" s="6">
        <v>2016</v>
      </c>
    </row>
    <row r="113" spans="1:15" ht="45">
      <c r="A113" s="9" t="s">
        <v>160</v>
      </c>
      <c r="B113" s="9" t="s">
        <v>41</v>
      </c>
      <c r="C113" s="9">
        <v>3</v>
      </c>
      <c r="D113" s="9">
        <v>1</v>
      </c>
      <c r="E113" s="9">
        <v>2</v>
      </c>
      <c r="F113" s="9">
        <v>1</v>
      </c>
      <c r="G113" s="9">
        <v>8</v>
      </c>
      <c r="H113" s="122">
        <v>0</v>
      </c>
      <c r="I113" s="18" t="s">
        <v>121</v>
      </c>
      <c r="J113" s="10" t="s">
        <v>29</v>
      </c>
      <c r="K113" s="6">
        <v>50</v>
      </c>
      <c r="L113" s="6">
        <v>60</v>
      </c>
      <c r="M113" s="6">
        <v>70</v>
      </c>
      <c r="N113" s="6">
        <f>SUM(K113:M113)</f>
        <v>180</v>
      </c>
      <c r="O113" s="6">
        <v>2016</v>
      </c>
    </row>
    <row r="114" spans="1:15" ht="60">
      <c r="A114" s="9" t="s">
        <v>160</v>
      </c>
      <c r="B114" s="9" t="s">
        <v>41</v>
      </c>
      <c r="C114" s="9">
        <v>3</v>
      </c>
      <c r="D114" s="9">
        <v>1</v>
      </c>
      <c r="E114" s="9">
        <v>2</v>
      </c>
      <c r="F114" s="9">
        <v>1</v>
      </c>
      <c r="G114" s="9">
        <v>9</v>
      </c>
      <c r="H114" s="122">
        <v>0</v>
      </c>
      <c r="I114" s="44" t="s">
        <v>154</v>
      </c>
      <c r="J114" s="9" t="s">
        <v>36</v>
      </c>
      <c r="K114" s="6" t="s">
        <v>32</v>
      </c>
      <c r="L114" s="6" t="s">
        <v>32</v>
      </c>
      <c r="M114" s="6" t="s">
        <v>32</v>
      </c>
      <c r="N114" s="6" t="s">
        <v>32</v>
      </c>
      <c r="O114" s="6">
        <v>2016</v>
      </c>
    </row>
    <row r="115" spans="1:15" ht="30">
      <c r="A115" s="9" t="s">
        <v>160</v>
      </c>
      <c r="B115" s="9" t="s">
        <v>41</v>
      </c>
      <c r="C115" s="9">
        <v>3</v>
      </c>
      <c r="D115" s="9">
        <v>1</v>
      </c>
      <c r="E115" s="9">
        <v>2</v>
      </c>
      <c r="F115" s="9">
        <v>1</v>
      </c>
      <c r="G115" s="9">
        <v>9</v>
      </c>
      <c r="H115" s="122">
        <v>0</v>
      </c>
      <c r="I115" s="18" t="s">
        <v>122</v>
      </c>
      <c r="J115" s="10" t="s">
        <v>29</v>
      </c>
      <c r="K115" s="6">
        <v>2300</v>
      </c>
      <c r="L115" s="6">
        <v>2350</v>
      </c>
      <c r="M115" s="6">
        <v>2400</v>
      </c>
      <c r="N115" s="6">
        <f>SUM(K115:M115)</f>
        <v>7050</v>
      </c>
      <c r="O115" s="6">
        <v>2016</v>
      </c>
    </row>
    <row r="116" spans="1:15" ht="28.5">
      <c r="A116" s="9" t="s">
        <v>160</v>
      </c>
      <c r="B116" s="9" t="s">
        <v>41</v>
      </c>
      <c r="C116" s="9">
        <v>4</v>
      </c>
      <c r="D116" s="9">
        <v>0</v>
      </c>
      <c r="E116" s="9">
        <v>0</v>
      </c>
      <c r="F116" s="9">
        <v>0</v>
      </c>
      <c r="G116" s="9">
        <v>0</v>
      </c>
      <c r="H116" s="122">
        <v>0</v>
      </c>
      <c r="I116" s="41" t="s">
        <v>254</v>
      </c>
      <c r="J116" s="11" t="s">
        <v>28</v>
      </c>
      <c r="K116" s="156">
        <f>K123+K124+K125</f>
        <v>46952.5</v>
      </c>
      <c r="L116" s="156">
        <f>L123</f>
        <v>22045</v>
      </c>
      <c r="M116" s="156">
        <f>M123</f>
        <v>22045</v>
      </c>
      <c r="N116" s="112">
        <f>SUM(K116:M116)</f>
        <v>91042.5</v>
      </c>
      <c r="O116" s="25">
        <v>2016</v>
      </c>
    </row>
    <row r="117" spans="1:15" ht="42.75">
      <c r="A117" s="9" t="s">
        <v>160</v>
      </c>
      <c r="B117" s="9" t="s">
        <v>41</v>
      </c>
      <c r="C117" s="9">
        <v>4</v>
      </c>
      <c r="D117" s="9">
        <v>2</v>
      </c>
      <c r="E117" s="9">
        <v>1</v>
      </c>
      <c r="F117" s="9">
        <v>0</v>
      </c>
      <c r="G117" s="9">
        <v>0</v>
      </c>
      <c r="H117" s="122">
        <v>0</v>
      </c>
      <c r="I117" s="41" t="s">
        <v>239</v>
      </c>
      <c r="J117" s="10" t="s">
        <v>28</v>
      </c>
      <c r="K117" s="45">
        <f>K116</f>
        <v>46952.5</v>
      </c>
      <c r="L117" s="45">
        <f>L123</f>
        <v>22045</v>
      </c>
      <c r="M117" s="45">
        <f>M123</f>
        <v>22045</v>
      </c>
      <c r="N117" s="45">
        <f>SUM(K117:M117)</f>
        <v>91042.5</v>
      </c>
      <c r="O117" s="6">
        <v>2016</v>
      </c>
    </row>
    <row r="118" spans="1:15" ht="75">
      <c r="A118" s="9" t="s">
        <v>160</v>
      </c>
      <c r="B118" s="9" t="s">
        <v>41</v>
      </c>
      <c r="C118" s="9">
        <v>4</v>
      </c>
      <c r="D118" s="9">
        <v>2</v>
      </c>
      <c r="E118" s="9">
        <v>1</v>
      </c>
      <c r="F118" s="9">
        <v>0</v>
      </c>
      <c r="G118" s="9">
        <v>1</v>
      </c>
      <c r="H118" s="122">
        <v>0</v>
      </c>
      <c r="I118" s="18" t="s">
        <v>240</v>
      </c>
      <c r="J118" s="10" t="s">
        <v>31</v>
      </c>
      <c r="K118" s="32">
        <v>12</v>
      </c>
      <c r="L118" s="32">
        <v>6.8</v>
      </c>
      <c r="M118" s="32">
        <v>6.3</v>
      </c>
      <c r="N118" s="32">
        <v>8.2</v>
      </c>
      <c r="O118" s="1">
        <v>2016</v>
      </c>
    </row>
    <row r="119" spans="1:15" ht="60">
      <c r="A119" s="9" t="s">
        <v>160</v>
      </c>
      <c r="B119" s="9" t="s">
        <v>41</v>
      </c>
      <c r="C119" s="9">
        <v>4</v>
      </c>
      <c r="D119" s="9">
        <v>2</v>
      </c>
      <c r="E119" s="9">
        <v>1</v>
      </c>
      <c r="F119" s="9">
        <v>0</v>
      </c>
      <c r="G119" s="9">
        <v>1</v>
      </c>
      <c r="H119" s="122">
        <v>0</v>
      </c>
      <c r="I119" s="19" t="s">
        <v>139</v>
      </c>
      <c r="J119" s="10" t="s">
        <v>36</v>
      </c>
      <c r="K119" s="1" t="s">
        <v>32</v>
      </c>
      <c r="L119" s="1" t="s">
        <v>32</v>
      </c>
      <c r="M119" s="1" t="s">
        <v>32</v>
      </c>
      <c r="N119" s="1" t="s">
        <v>32</v>
      </c>
      <c r="O119" s="1">
        <v>2016</v>
      </c>
    </row>
    <row r="120" spans="1:15" ht="30">
      <c r="A120" s="9" t="s">
        <v>160</v>
      </c>
      <c r="B120" s="9" t="s">
        <v>41</v>
      </c>
      <c r="C120" s="9">
        <v>4</v>
      </c>
      <c r="D120" s="9">
        <v>2</v>
      </c>
      <c r="E120" s="9">
        <v>1</v>
      </c>
      <c r="F120" s="9">
        <v>0</v>
      </c>
      <c r="G120" s="9">
        <v>1</v>
      </c>
      <c r="H120" s="122">
        <v>0</v>
      </c>
      <c r="I120" s="18" t="s">
        <v>125</v>
      </c>
      <c r="J120" s="10" t="s">
        <v>29</v>
      </c>
      <c r="K120" s="1">
        <v>50</v>
      </c>
      <c r="L120" s="1">
        <v>50</v>
      </c>
      <c r="M120" s="1">
        <v>50</v>
      </c>
      <c r="N120" s="1">
        <f>SUM(K120:M120)</f>
        <v>150</v>
      </c>
      <c r="O120" s="1">
        <v>2016</v>
      </c>
    </row>
    <row r="121" spans="1:15" ht="90">
      <c r="A121" s="9" t="s">
        <v>160</v>
      </c>
      <c r="B121" s="9" t="s">
        <v>41</v>
      </c>
      <c r="C121" s="9">
        <v>4</v>
      </c>
      <c r="D121" s="9">
        <v>2</v>
      </c>
      <c r="E121" s="9">
        <v>1</v>
      </c>
      <c r="F121" s="9">
        <v>0</v>
      </c>
      <c r="G121" s="9">
        <v>2</v>
      </c>
      <c r="H121" s="122">
        <v>0</v>
      </c>
      <c r="I121" s="19" t="s">
        <v>155</v>
      </c>
      <c r="J121" s="10" t="s">
        <v>36</v>
      </c>
      <c r="K121" s="1" t="s">
        <v>32</v>
      </c>
      <c r="L121" s="1" t="s">
        <v>32</v>
      </c>
      <c r="M121" s="1" t="s">
        <v>32</v>
      </c>
      <c r="N121" s="1" t="s">
        <v>32</v>
      </c>
      <c r="O121" s="1">
        <v>2016</v>
      </c>
    </row>
    <row r="122" spans="1:15" ht="15">
      <c r="A122" s="9" t="s">
        <v>160</v>
      </c>
      <c r="B122" s="9" t="s">
        <v>41</v>
      </c>
      <c r="C122" s="9">
        <v>4</v>
      </c>
      <c r="D122" s="9">
        <v>2</v>
      </c>
      <c r="E122" s="9">
        <v>1</v>
      </c>
      <c r="F122" s="9">
        <v>0</v>
      </c>
      <c r="G122" s="9">
        <v>2</v>
      </c>
      <c r="H122" s="122">
        <v>0</v>
      </c>
      <c r="I122" s="18" t="s">
        <v>126</v>
      </c>
      <c r="J122" s="10" t="s">
        <v>29</v>
      </c>
      <c r="K122" s="1">
        <v>1</v>
      </c>
      <c r="L122" s="1">
        <v>1</v>
      </c>
      <c r="M122" s="1">
        <v>1</v>
      </c>
      <c r="N122" s="1">
        <f>SUM(K122:M122)</f>
        <v>3</v>
      </c>
      <c r="O122" s="1">
        <v>2016</v>
      </c>
    </row>
    <row r="123" spans="1:15" ht="45">
      <c r="A123" s="9" t="s">
        <v>160</v>
      </c>
      <c r="B123" s="9" t="s">
        <v>41</v>
      </c>
      <c r="C123" s="9">
        <v>4</v>
      </c>
      <c r="D123" s="9">
        <v>2</v>
      </c>
      <c r="E123" s="9">
        <v>1</v>
      </c>
      <c r="F123" s="9">
        <v>0</v>
      </c>
      <c r="G123" s="9">
        <v>3</v>
      </c>
      <c r="H123" s="122">
        <v>3</v>
      </c>
      <c r="I123" s="22" t="s">
        <v>204</v>
      </c>
      <c r="J123" s="22" t="s">
        <v>28</v>
      </c>
      <c r="K123" s="141">
        <v>25469.1</v>
      </c>
      <c r="L123" s="51">
        <v>22045</v>
      </c>
      <c r="M123" s="51">
        <v>22045</v>
      </c>
      <c r="N123" s="51">
        <f>SUM(K123:M123)</f>
        <v>69559.1</v>
      </c>
      <c r="O123" s="1">
        <v>2016</v>
      </c>
    </row>
    <row r="124" spans="1:15" ht="45">
      <c r="A124" s="9" t="s">
        <v>160</v>
      </c>
      <c r="B124" s="9" t="s">
        <v>41</v>
      </c>
      <c r="C124" s="158">
        <v>4</v>
      </c>
      <c r="D124" s="158">
        <v>7</v>
      </c>
      <c r="E124" s="158">
        <v>8</v>
      </c>
      <c r="F124" s="158">
        <v>5</v>
      </c>
      <c r="G124" s="9">
        <v>1</v>
      </c>
      <c r="H124" s="122">
        <v>2</v>
      </c>
      <c r="I124" s="22" t="s">
        <v>186</v>
      </c>
      <c r="J124" s="22" t="s">
        <v>28</v>
      </c>
      <c r="K124" s="141">
        <v>10291</v>
      </c>
      <c r="L124" s="51">
        <v>0</v>
      </c>
      <c r="M124" s="51">
        <v>0</v>
      </c>
      <c r="N124" s="51">
        <f>SUM(K124:M124)</f>
        <v>10291</v>
      </c>
      <c r="O124" s="1">
        <v>2016</v>
      </c>
    </row>
    <row r="125" spans="1:15" ht="45">
      <c r="A125" s="9" t="s">
        <v>160</v>
      </c>
      <c r="B125" s="9" t="s">
        <v>41</v>
      </c>
      <c r="C125" s="158">
        <v>4</v>
      </c>
      <c r="D125" s="158">
        <v>5</v>
      </c>
      <c r="E125" s="158">
        <v>0</v>
      </c>
      <c r="F125" s="158">
        <v>2</v>
      </c>
      <c r="G125" s="9">
        <v>0</v>
      </c>
      <c r="H125" s="122">
        <v>1</v>
      </c>
      <c r="I125" s="22" t="s">
        <v>187</v>
      </c>
      <c r="J125" s="22" t="s">
        <v>28</v>
      </c>
      <c r="K125" s="141">
        <v>11192.4</v>
      </c>
      <c r="L125" s="51">
        <v>0</v>
      </c>
      <c r="M125" s="51">
        <v>0</v>
      </c>
      <c r="N125" s="51">
        <f>SUM(K125:M125)</f>
        <v>11192.4</v>
      </c>
      <c r="O125" s="1">
        <v>2016</v>
      </c>
    </row>
    <row r="126" spans="1:15" ht="45">
      <c r="A126" s="9" t="s">
        <v>160</v>
      </c>
      <c r="B126" s="9" t="s">
        <v>41</v>
      </c>
      <c r="C126" s="158">
        <v>4</v>
      </c>
      <c r="D126" s="158">
        <v>2</v>
      </c>
      <c r="E126" s="158">
        <v>1</v>
      </c>
      <c r="F126" s="158">
        <v>0</v>
      </c>
      <c r="G126" s="9">
        <v>3</v>
      </c>
      <c r="H126" s="122">
        <v>0</v>
      </c>
      <c r="I126" s="18" t="s">
        <v>127</v>
      </c>
      <c r="J126" s="10" t="s">
        <v>29</v>
      </c>
      <c r="K126" s="32">
        <v>97</v>
      </c>
      <c r="L126" s="32">
        <v>60</v>
      </c>
      <c r="M126" s="32">
        <v>60</v>
      </c>
      <c r="N126" s="32">
        <v>217</v>
      </c>
      <c r="O126" s="1" t="s">
        <v>37</v>
      </c>
    </row>
    <row r="127" spans="1:15" ht="71.25">
      <c r="A127" s="9" t="s">
        <v>160</v>
      </c>
      <c r="B127" s="9" t="s">
        <v>41</v>
      </c>
      <c r="C127" s="9">
        <v>5</v>
      </c>
      <c r="D127" s="9">
        <v>0</v>
      </c>
      <c r="E127" s="9">
        <v>0</v>
      </c>
      <c r="F127" s="9">
        <v>0</v>
      </c>
      <c r="G127" s="9">
        <v>0</v>
      </c>
      <c r="H127" s="122">
        <v>0</v>
      </c>
      <c r="I127" s="154" t="s">
        <v>255</v>
      </c>
      <c r="J127" s="22" t="s">
        <v>28</v>
      </c>
      <c r="K127" s="155">
        <f>K128+K141</f>
        <v>202248.15999999997</v>
      </c>
      <c r="L127" s="155">
        <f>L128+L141</f>
        <v>187325.22</v>
      </c>
      <c r="M127" s="155">
        <f>M128+M141</f>
        <v>237628.59999999998</v>
      </c>
      <c r="N127" s="46">
        <f>SUM(K127:M127)</f>
        <v>627201.98</v>
      </c>
      <c r="O127" s="6">
        <v>2016</v>
      </c>
    </row>
    <row r="128" spans="1:15" ht="42.75">
      <c r="A128" s="9" t="s">
        <v>160</v>
      </c>
      <c r="B128" s="9" t="s">
        <v>41</v>
      </c>
      <c r="C128" s="9">
        <v>5</v>
      </c>
      <c r="D128" s="9">
        <v>2</v>
      </c>
      <c r="E128" s="9">
        <v>1</v>
      </c>
      <c r="F128" s="9">
        <v>0</v>
      </c>
      <c r="G128" s="9">
        <v>0</v>
      </c>
      <c r="H128" s="122">
        <v>0</v>
      </c>
      <c r="I128" s="154" t="s">
        <v>241</v>
      </c>
      <c r="J128" s="22" t="s">
        <v>28</v>
      </c>
      <c r="K128" s="141">
        <f>K131+K133+K135+K137+K138+K139</f>
        <v>147969.8</v>
      </c>
      <c r="L128" s="141">
        <f>L131+L133+L135+L137+L138+L139</f>
        <v>155361.82</v>
      </c>
      <c r="M128" s="141">
        <f>M131+M133+M135+M137+M138+M139</f>
        <v>211752.8</v>
      </c>
      <c r="N128" s="51">
        <f>SUM(K128:M128)</f>
        <v>515084.42</v>
      </c>
      <c r="O128" s="42">
        <v>2016</v>
      </c>
    </row>
    <row r="129" spans="1:15" ht="75">
      <c r="A129" s="9" t="s">
        <v>160</v>
      </c>
      <c r="B129" s="9" t="s">
        <v>41</v>
      </c>
      <c r="C129" s="9">
        <v>5</v>
      </c>
      <c r="D129" s="9">
        <v>2</v>
      </c>
      <c r="E129" s="9">
        <v>1</v>
      </c>
      <c r="F129" s="9">
        <v>0</v>
      </c>
      <c r="G129" s="9">
        <v>1</v>
      </c>
      <c r="H129" s="122">
        <v>0</v>
      </c>
      <c r="I129" s="18" t="s">
        <v>242</v>
      </c>
      <c r="J129" s="10" t="s">
        <v>31</v>
      </c>
      <c r="K129" s="32" t="s">
        <v>60</v>
      </c>
      <c r="L129" s="32" t="s">
        <v>60</v>
      </c>
      <c r="M129" s="32" t="s">
        <v>60</v>
      </c>
      <c r="N129" s="32" t="s">
        <v>60</v>
      </c>
      <c r="O129" s="1">
        <v>2016</v>
      </c>
    </row>
    <row r="130" spans="1:15" ht="75">
      <c r="A130" s="9" t="s">
        <v>160</v>
      </c>
      <c r="B130" s="9" t="s">
        <v>41</v>
      </c>
      <c r="C130" s="9">
        <v>5</v>
      </c>
      <c r="D130" s="9">
        <v>2</v>
      </c>
      <c r="E130" s="9">
        <v>1</v>
      </c>
      <c r="F130" s="9">
        <v>0</v>
      </c>
      <c r="G130" s="9">
        <v>1</v>
      </c>
      <c r="H130" s="122">
        <v>0</v>
      </c>
      <c r="I130" s="18" t="s">
        <v>243</v>
      </c>
      <c r="J130" s="22" t="s">
        <v>31</v>
      </c>
      <c r="K130" s="32">
        <v>15</v>
      </c>
      <c r="L130" s="32">
        <v>11.8</v>
      </c>
      <c r="M130" s="32">
        <v>9.7</v>
      </c>
      <c r="N130" s="32">
        <v>11.9</v>
      </c>
      <c r="O130" s="27">
        <v>2016</v>
      </c>
    </row>
    <row r="131" spans="1:15" ht="45">
      <c r="A131" s="9" t="s">
        <v>160</v>
      </c>
      <c r="B131" s="9" t="s">
        <v>41</v>
      </c>
      <c r="C131" s="9">
        <v>5</v>
      </c>
      <c r="D131" s="9">
        <v>2</v>
      </c>
      <c r="E131" s="9">
        <v>1</v>
      </c>
      <c r="F131" s="9">
        <v>0</v>
      </c>
      <c r="G131" s="9">
        <v>1</v>
      </c>
      <c r="H131" s="122">
        <v>3</v>
      </c>
      <c r="I131" s="18" t="s">
        <v>131</v>
      </c>
      <c r="J131" s="10" t="s">
        <v>28</v>
      </c>
      <c r="K131" s="60">
        <v>14580</v>
      </c>
      <c r="L131" s="148">
        <v>14580</v>
      </c>
      <c r="M131" s="60">
        <v>14580</v>
      </c>
      <c r="N131" s="60">
        <f aca="true" t="shared" si="4" ref="N131:N137">SUM(K131:M131)</f>
        <v>43740</v>
      </c>
      <c r="O131" s="1" t="s">
        <v>37</v>
      </c>
    </row>
    <row r="132" spans="1:16" s="17" customFormat="1" ht="45">
      <c r="A132" s="9" t="s">
        <v>160</v>
      </c>
      <c r="B132" s="9" t="s">
        <v>41</v>
      </c>
      <c r="C132" s="9">
        <v>5</v>
      </c>
      <c r="D132" s="9">
        <v>2</v>
      </c>
      <c r="E132" s="9">
        <v>1</v>
      </c>
      <c r="F132" s="9">
        <v>0</v>
      </c>
      <c r="G132" s="9">
        <v>1</v>
      </c>
      <c r="H132" s="122">
        <v>0</v>
      </c>
      <c r="I132" s="18" t="s">
        <v>132</v>
      </c>
      <c r="J132" s="10" t="s">
        <v>29</v>
      </c>
      <c r="K132" s="33">
        <v>21</v>
      </c>
      <c r="L132" s="26">
        <v>21</v>
      </c>
      <c r="M132" s="26">
        <v>21</v>
      </c>
      <c r="N132" s="26">
        <f t="shared" si="4"/>
        <v>63</v>
      </c>
      <c r="O132" s="1" t="s">
        <v>37</v>
      </c>
      <c r="P132" s="90"/>
    </row>
    <row r="133" spans="1:16" ht="125.25" customHeight="1">
      <c r="A133" s="9" t="s">
        <v>160</v>
      </c>
      <c r="B133" s="9" t="s">
        <v>41</v>
      </c>
      <c r="C133" s="9">
        <v>5</v>
      </c>
      <c r="D133" s="9">
        <v>2</v>
      </c>
      <c r="E133" s="9">
        <v>1</v>
      </c>
      <c r="F133" s="9">
        <v>0</v>
      </c>
      <c r="G133" s="9">
        <v>2</v>
      </c>
      <c r="H133" s="122">
        <v>3</v>
      </c>
      <c r="I133" s="18" t="s">
        <v>133</v>
      </c>
      <c r="J133" s="10" t="s">
        <v>28</v>
      </c>
      <c r="K133" s="141">
        <v>6358.2</v>
      </c>
      <c r="L133" s="141">
        <v>6377.22</v>
      </c>
      <c r="M133" s="141">
        <v>4500</v>
      </c>
      <c r="N133" s="51">
        <f t="shared" si="4"/>
        <v>17235.42</v>
      </c>
      <c r="O133" s="1" t="s">
        <v>37</v>
      </c>
      <c r="P133" s="127" t="s">
        <v>248</v>
      </c>
    </row>
    <row r="134" spans="1:16" s="17" customFormat="1" ht="54" customHeight="1">
      <c r="A134" s="9" t="s">
        <v>160</v>
      </c>
      <c r="B134" s="9" t="s">
        <v>41</v>
      </c>
      <c r="C134" s="9">
        <v>5</v>
      </c>
      <c r="D134" s="9">
        <v>2</v>
      </c>
      <c r="E134" s="9">
        <v>1</v>
      </c>
      <c r="F134" s="9">
        <v>0</v>
      </c>
      <c r="G134" s="9">
        <v>2</v>
      </c>
      <c r="H134" s="122">
        <v>0</v>
      </c>
      <c r="I134" s="18" t="s">
        <v>134</v>
      </c>
      <c r="J134" s="10" t="s">
        <v>29</v>
      </c>
      <c r="K134" s="124">
        <v>3</v>
      </c>
      <c r="L134" s="153">
        <v>3</v>
      </c>
      <c r="M134" s="153">
        <v>2</v>
      </c>
      <c r="N134" s="124">
        <f t="shared" si="4"/>
        <v>8</v>
      </c>
      <c r="O134" s="1" t="s">
        <v>37</v>
      </c>
      <c r="P134" s="90"/>
    </row>
    <row r="135" spans="1:15" ht="59.25">
      <c r="A135" s="9" t="s">
        <v>160</v>
      </c>
      <c r="B135" s="9" t="s">
        <v>41</v>
      </c>
      <c r="C135" s="158">
        <v>5</v>
      </c>
      <c r="D135" s="158">
        <v>7</v>
      </c>
      <c r="E135" s="158">
        <v>8</v>
      </c>
      <c r="F135" s="158">
        <v>7</v>
      </c>
      <c r="G135" s="9">
        <v>4</v>
      </c>
      <c r="H135" s="122">
        <v>2</v>
      </c>
      <c r="I135" s="18" t="s">
        <v>205</v>
      </c>
      <c r="J135" s="10" t="s">
        <v>28</v>
      </c>
      <c r="K135" s="144">
        <v>63504.9</v>
      </c>
      <c r="L135" s="144">
        <v>70773.6</v>
      </c>
      <c r="M135" s="144">
        <v>68672.8</v>
      </c>
      <c r="N135" s="62">
        <f t="shared" si="4"/>
        <v>202951.3</v>
      </c>
      <c r="O135" s="1" t="s">
        <v>37</v>
      </c>
    </row>
    <row r="136" spans="1:16" s="17" customFormat="1" ht="53.25" customHeight="1">
      <c r="A136" s="9" t="s">
        <v>160</v>
      </c>
      <c r="B136" s="9" t="s">
        <v>41</v>
      </c>
      <c r="C136" s="9">
        <v>5</v>
      </c>
      <c r="D136" s="9">
        <v>2</v>
      </c>
      <c r="E136" s="9">
        <v>1</v>
      </c>
      <c r="F136" s="9">
        <v>0</v>
      </c>
      <c r="G136" s="9">
        <v>3</v>
      </c>
      <c r="H136" s="122">
        <v>0</v>
      </c>
      <c r="I136" s="18" t="s">
        <v>136</v>
      </c>
      <c r="J136" s="19" t="s">
        <v>29</v>
      </c>
      <c r="K136" s="35">
        <v>5300</v>
      </c>
      <c r="L136" s="35">
        <v>5500</v>
      </c>
      <c r="M136" s="35">
        <v>5500</v>
      </c>
      <c r="N136" s="35">
        <f t="shared" si="4"/>
        <v>16300</v>
      </c>
      <c r="O136" s="6">
        <v>2016</v>
      </c>
      <c r="P136" s="90"/>
    </row>
    <row r="137" spans="1:16" ht="60">
      <c r="A137" s="9" t="s">
        <v>160</v>
      </c>
      <c r="B137" s="9" t="s">
        <v>41</v>
      </c>
      <c r="C137" s="9">
        <v>5</v>
      </c>
      <c r="D137" s="9">
        <v>2</v>
      </c>
      <c r="E137" s="9">
        <v>1</v>
      </c>
      <c r="F137" s="9">
        <v>0</v>
      </c>
      <c r="G137" s="9">
        <v>4</v>
      </c>
      <c r="H137" s="122">
        <v>3</v>
      </c>
      <c r="I137" s="18" t="s">
        <v>188</v>
      </c>
      <c r="J137" s="10" t="s">
        <v>28</v>
      </c>
      <c r="K137" s="141">
        <v>55858.7</v>
      </c>
      <c r="L137" s="141">
        <v>63631</v>
      </c>
      <c r="M137" s="141">
        <v>124000</v>
      </c>
      <c r="N137" s="50">
        <f t="shared" si="4"/>
        <v>243489.7</v>
      </c>
      <c r="O137" s="6">
        <v>2016</v>
      </c>
      <c r="P137" s="132"/>
    </row>
    <row r="138" spans="1:16" ht="60">
      <c r="A138" s="9" t="s">
        <v>160</v>
      </c>
      <c r="B138" s="9" t="s">
        <v>41</v>
      </c>
      <c r="C138" s="9">
        <v>5</v>
      </c>
      <c r="D138" s="9">
        <v>2</v>
      </c>
      <c r="E138" s="9">
        <v>1</v>
      </c>
      <c r="F138" s="9">
        <v>0</v>
      </c>
      <c r="G138" s="9">
        <v>5</v>
      </c>
      <c r="H138" s="122">
        <v>3</v>
      </c>
      <c r="I138" s="142" t="s">
        <v>189</v>
      </c>
      <c r="J138" s="22" t="s">
        <v>28</v>
      </c>
      <c r="K138" s="141">
        <v>412.7</v>
      </c>
      <c r="L138" s="141">
        <v>0</v>
      </c>
      <c r="M138" s="141">
        <v>0</v>
      </c>
      <c r="N138" s="50">
        <f>K138</f>
        <v>412.7</v>
      </c>
      <c r="O138" s="101">
        <v>2016</v>
      </c>
      <c r="P138" s="132"/>
    </row>
    <row r="139" spans="1:16" ht="60">
      <c r="A139" s="9" t="s">
        <v>160</v>
      </c>
      <c r="B139" s="9" t="s">
        <v>41</v>
      </c>
      <c r="C139" s="9">
        <v>5</v>
      </c>
      <c r="D139" s="9">
        <v>2</v>
      </c>
      <c r="E139" s="9">
        <v>1</v>
      </c>
      <c r="F139" s="9">
        <v>0</v>
      </c>
      <c r="G139" s="9">
        <v>6</v>
      </c>
      <c r="H139" s="122">
        <v>3</v>
      </c>
      <c r="I139" s="142" t="s">
        <v>190</v>
      </c>
      <c r="J139" s="22" t="s">
        <v>28</v>
      </c>
      <c r="K139" s="141">
        <v>7255.3</v>
      </c>
      <c r="L139" s="141">
        <v>0</v>
      </c>
      <c r="M139" s="141">
        <v>0</v>
      </c>
      <c r="N139" s="50">
        <f>K139</f>
        <v>7255.3</v>
      </c>
      <c r="O139" s="101">
        <v>2016</v>
      </c>
      <c r="P139" s="132"/>
    </row>
    <row r="140" spans="1:15" ht="26.25" customHeight="1">
      <c r="A140" s="9" t="s">
        <v>160</v>
      </c>
      <c r="B140" s="9" t="s">
        <v>41</v>
      </c>
      <c r="C140" s="9">
        <v>5</v>
      </c>
      <c r="D140" s="9">
        <v>2</v>
      </c>
      <c r="E140" s="9">
        <v>1</v>
      </c>
      <c r="F140" s="9">
        <v>0</v>
      </c>
      <c r="G140" s="9">
        <v>4</v>
      </c>
      <c r="H140" s="122">
        <v>0</v>
      </c>
      <c r="I140" s="18" t="s">
        <v>170</v>
      </c>
      <c r="J140" s="10" t="s">
        <v>35</v>
      </c>
      <c r="K140" s="37">
        <v>4</v>
      </c>
      <c r="L140" s="37">
        <v>4</v>
      </c>
      <c r="M140" s="24">
        <v>4</v>
      </c>
      <c r="N140" s="24">
        <f>SUM(K140:M140)</f>
        <v>12</v>
      </c>
      <c r="O140" s="6">
        <v>2016</v>
      </c>
    </row>
    <row r="141" spans="1:15" ht="78" customHeight="1">
      <c r="A141" s="9" t="s">
        <v>160</v>
      </c>
      <c r="B141" s="9" t="s">
        <v>41</v>
      </c>
      <c r="C141" s="9">
        <v>5</v>
      </c>
      <c r="D141" s="9">
        <v>2</v>
      </c>
      <c r="E141" s="9">
        <v>2</v>
      </c>
      <c r="F141" s="9">
        <v>0</v>
      </c>
      <c r="G141" s="9">
        <v>0</v>
      </c>
      <c r="H141" s="122">
        <v>0</v>
      </c>
      <c r="I141" s="41" t="s">
        <v>244</v>
      </c>
      <c r="J141" s="10" t="s">
        <v>28</v>
      </c>
      <c r="K141" s="56">
        <f>K145+K146+K151+K152+K195+K153</f>
        <v>54278.36</v>
      </c>
      <c r="L141" s="56">
        <f>L145+L146+L151+L152+L195</f>
        <v>31963.4</v>
      </c>
      <c r="M141" s="56">
        <f>M145+M146+M147+M151</f>
        <v>25875.800000000003</v>
      </c>
      <c r="N141" s="45">
        <f>SUM(K141:M141)</f>
        <v>112117.56000000001</v>
      </c>
      <c r="O141" s="6">
        <v>2016</v>
      </c>
    </row>
    <row r="142" spans="1:16" s="17" customFormat="1" ht="71.25">
      <c r="A142" s="9" t="s">
        <v>160</v>
      </c>
      <c r="B142" s="9" t="s">
        <v>41</v>
      </c>
      <c r="C142" s="9">
        <v>5</v>
      </c>
      <c r="D142" s="9">
        <v>2</v>
      </c>
      <c r="E142" s="9">
        <v>2</v>
      </c>
      <c r="F142" s="9">
        <v>0</v>
      </c>
      <c r="G142" s="9">
        <v>0</v>
      </c>
      <c r="H142" s="122">
        <v>0</v>
      </c>
      <c r="I142" s="20" t="s">
        <v>245</v>
      </c>
      <c r="J142" s="16" t="s">
        <v>31</v>
      </c>
      <c r="K142" s="24">
        <v>0.25</v>
      </c>
      <c r="L142" s="24">
        <v>0.3</v>
      </c>
      <c r="M142" s="24">
        <v>0.3</v>
      </c>
      <c r="N142" s="24">
        <v>0.3</v>
      </c>
      <c r="O142" s="6">
        <v>2016</v>
      </c>
      <c r="P142" s="90"/>
    </row>
    <row r="143" spans="1:15" ht="90">
      <c r="A143" s="9" t="s">
        <v>160</v>
      </c>
      <c r="B143" s="9" t="s">
        <v>41</v>
      </c>
      <c r="C143" s="9">
        <v>5</v>
      </c>
      <c r="D143" s="9">
        <v>2</v>
      </c>
      <c r="E143" s="9">
        <v>2</v>
      </c>
      <c r="F143" s="9">
        <v>0</v>
      </c>
      <c r="G143" s="9">
        <v>6</v>
      </c>
      <c r="H143" s="122">
        <v>0</v>
      </c>
      <c r="I143" s="18" t="s">
        <v>56</v>
      </c>
      <c r="J143" s="10" t="s">
        <v>36</v>
      </c>
      <c r="K143" s="6" t="s">
        <v>32</v>
      </c>
      <c r="L143" s="6" t="s">
        <v>32</v>
      </c>
      <c r="M143" s="6" t="s">
        <v>32</v>
      </c>
      <c r="N143" s="6" t="s">
        <v>32</v>
      </c>
      <c r="O143" s="1" t="s">
        <v>37</v>
      </c>
    </row>
    <row r="144" spans="1:15" ht="78.75" customHeight="1">
      <c r="A144" s="9" t="s">
        <v>160</v>
      </c>
      <c r="B144" s="9" t="s">
        <v>41</v>
      </c>
      <c r="C144" s="9">
        <v>5</v>
      </c>
      <c r="D144" s="9">
        <v>2</v>
      </c>
      <c r="E144" s="9">
        <v>2</v>
      </c>
      <c r="F144" s="9">
        <v>0</v>
      </c>
      <c r="G144" s="9">
        <v>6</v>
      </c>
      <c r="H144" s="122">
        <v>0</v>
      </c>
      <c r="I144" s="18" t="s">
        <v>157</v>
      </c>
      <c r="J144" s="10" t="s">
        <v>29</v>
      </c>
      <c r="K144" s="26">
        <v>5</v>
      </c>
      <c r="L144" s="26">
        <v>6</v>
      </c>
      <c r="M144" s="26">
        <v>7</v>
      </c>
      <c r="N144" s="26">
        <f>SUM(K144:M144)</f>
        <v>18</v>
      </c>
      <c r="O144" s="26">
        <v>2016</v>
      </c>
    </row>
    <row r="145" spans="1:15" ht="59.25">
      <c r="A145" s="9" t="s">
        <v>160</v>
      </c>
      <c r="B145" s="9" t="s">
        <v>41</v>
      </c>
      <c r="C145" s="9">
        <v>5</v>
      </c>
      <c r="D145" s="9">
        <v>5</v>
      </c>
      <c r="E145" s="9">
        <v>0</v>
      </c>
      <c r="F145" s="9">
        <v>8</v>
      </c>
      <c r="G145" s="9">
        <v>2</v>
      </c>
      <c r="H145" s="122">
        <v>1</v>
      </c>
      <c r="I145" s="18" t="s">
        <v>206</v>
      </c>
      <c r="J145" s="15" t="s">
        <v>28</v>
      </c>
      <c r="K145" s="62">
        <v>7397.8</v>
      </c>
      <c r="L145" s="144">
        <v>7748.2</v>
      </c>
      <c r="M145" s="62">
        <v>8135.6</v>
      </c>
      <c r="N145" s="62">
        <f>SUM(K145:M145)</f>
        <v>23281.6</v>
      </c>
      <c r="O145" s="43">
        <v>2016</v>
      </c>
    </row>
    <row r="146" spans="1:15" s="120" customFormat="1" ht="87.75">
      <c r="A146" s="122" t="s">
        <v>160</v>
      </c>
      <c r="B146" s="122" t="s">
        <v>41</v>
      </c>
      <c r="C146" s="158">
        <v>5</v>
      </c>
      <c r="D146" s="158">
        <v>7</v>
      </c>
      <c r="E146" s="158">
        <v>8</v>
      </c>
      <c r="F146" s="158">
        <v>6</v>
      </c>
      <c r="G146" s="9">
        <v>4</v>
      </c>
      <c r="H146" s="122">
        <v>2</v>
      </c>
      <c r="I146" s="142" t="s">
        <v>208</v>
      </c>
      <c r="J146" s="143" t="s">
        <v>28</v>
      </c>
      <c r="K146" s="144">
        <v>17740.2</v>
      </c>
      <c r="L146" s="144">
        <v>17740.2</v>
      </c>
      <c r="M146" s="144">
        <v>4519.6</v>
      </c>
      <c r="N146" s="144">
        <f>SUM(K146:M146)</f>
        <v>40000</v>
      </c>
      <c r="O146" s="145">
        <v>2016</v>
      </c>
    </row>
    <row r="147" spans="1:15" ht="74.25">
      <c r="A147" s="9" t="s">
        <v>160</v>
      </c>
      <c r="B147" s="9" t="s">
        <v>41</v>
      </c>
      <c r="C147" s="158">
        <v>5</v>
      </c>
      <c r="D147" s="158">
        <v>7</v>
      </c>
      <c r="E147" s="158">
        <v>8</v>
      </c>
      <c r="F147" s="158">
        <v>7</v>
      </c>
      <c r="G147" s="9">
        <v>5</v>
      </c>
      <c r="H147" s="122">
        <v>2</v>
      </c>
      <c r="I147" s="18" t="s">
        <v>207</v>
      </c>
      <c r="J147" s="15" t="s">
        <v>28</v>
      </c>
      <c r="K147" s="62">
        <v>0</v>
      </c>
      <c r="L147" s="62">
        <v>0</v>
      </c>
      <c r="M147" s="62">
        <v>13220.6</v>
      </c>
      <c r="N147" s="62">
        <f>SUM(K147:M147)</f>
        <v>13220.6</v>
      </c>
      <c r="O147" s="43">
        <v>2016</v>
      </c>
    </row>
    <row r="148" spans="1:15" ht="60">
      <c r="A148" s="9" t="s">
        <v>160</v>
      </c>
      <c r="B148" s="9" t="s">
        <v>41</v>
      </c>
      <c r="C148" s="9">
        <v>5</v>
      </c>
      <c r="D148" s="9">
        <v>2</v>
      </c>
      <c r="E148" s="9">
        <v>2</v>
      </c>
      <c r="F148" s="9">
        <v>0</v>
      </c>
      <c r="G148" s="9">
        <v>7</v>
      </c>
      <c r="H148" s="122">
        <v>0</v>
      </c>
      <c r="I148" s="18" t="s">
        <v>140</v>
      </c>
      <c r="J148" s="10" t="s">
        <v>29</v>
      </c>
      <c r="K148" s="26">
        <v>10</v>
      </c>
      <c r="L148" s="26">
        <v>10</v>
      </c>
      <c r="M148" s="26">
        <v>10</v>
      </c>
      <c r="N148" s="26">
        <f>SUM(K148:M148)</f>
        <v>30</v>
      </c>
      <c r="O148" s="1" t="s">
        <v>37</v>
      </c>
    </row>
    <row r="149" spans="1:15" ht="105">
      <c r="A149" s="9" t="s">
        <v>160</v>
      </c>
      <c r="B149" s="9" t="s">
        <v>41</v>
      </c>
      <c r="C149" s="9">
        <v>5</v>
      </c>
      <c r="D149" s="9">
        <v>2</v>
      </c>
      <c r="E149" s="9">
        <v>2</v>
      </c>
      <c r="F149" s="9">
        <v>0</v>
      </c>
      <c r="G149" s="9">
        <v>8</v>
      </c>
      <c r="H149" s="122">
        <v>0</v>
      </c>
      <c r="I149" s="19" t="s">
        <v>141</v>
      </c>
      <c r="J149" s="10" t="s">
        <v>36</v>
      </c>
      <c r="K149" s="1" t="s">
        <v>32</v>
      </c>
      <c r="L149" s="1" t="s">
        <v>32</v>
      </c>
      <c r="M149" s="1" t="s">
        <v>32</v>
      </c>
      <c r="N149" s="1" t="s">
        <v>32</v>
      </c>
      <c r="O149" s="1" t="s">
        <v>37</v>
      </c>
    </row>
    <row r="150" spans="1:15" ht="30">
      <c r="A150" s="9" t="s">
        <v>160</v>
      </c>
      <c r="B150" s="9" t="s">
        <v>41</v>
      </c>
      <c r="C150" s="9">
        <v>5</v>
      </c>
      <c r="D150" s="9">
        <v>2</v>
      </c>
      <c r="E150" s="9">
        <v>2</v>
      </c>
      <c r="F150" s="9">
        <v>0</v>
      </c>
      <c r="G150" s="9">
        <v>8</v>
      </c>
      <c r="H150" s="122"/>
      <c r="I150" s="18" t="s">
        <v>138</v>
      </c>
      <c r="J150" s="10" t="s">
        <v>29</v>
      </c>
      <c r="K150" s="26">
        <v>10</v>
      </c>
      <c r="L150" s="26">
        <v>10</v>
      </c>
      <c r="M150" s="26">
        <v>10</v>
      </c>
      <c r="N150" s="26">
        <f>SUM(K150:M150)</f>
        <v>30</v>
      </c>
      <c r="O150" s="1" t="s">
        <v>37</v>
      </c>
    </row>
    <row r="151" spans="1:17" ht="45">
      <c r="A151" s="122" t="s">
        <v>160</v>
      </c>
      <c r="B151" s="122" t="s">
        <v>41</v>
      </c>
      <c r="C151" s="158">
        <v>5</v>
      </c>
      <c r="D151" s="158">
        <v>9</v>
      </c>
      <c r="E151" s="158">
        <v>6</v>
      </c>
      <c r="F151" s="158">
        <v>0</v>
      </c>
      <c r="G151" s="9">
        <v>2</v>
      </c>
      <c r="H151" s="122">
        <v>2</v>
      </c>
      <c r="I151" s="142" t="s">
        <v>191</v>
      </c>
      <c r="J151" s="22" t="s">
        <v>28</v>
      </c>
      <c r="K151" s="141">
        <v>12343.65</v>
      </c>
      <c r="L151" s="56">
        <v>0</v>
      </c>
      <c r="M151" s="56">
        <v>0</v>
      </c>
      <c r="N151" s="45">
        <f>K151+L151+M151</f>
        <v>12343.65</v>
      </c>
      <c r="O151" s="6">
        <v>2016</v>
      </c>
      <c r="Q151" s="128"/>
    </row>
    <row r="152" spans="1:17" ht="45">
      <c r="A152" s="122" t="s">
        <v>160</v>
      </c>
      <c r="B152" s="122" t="s">
        <v>41</v>
      </c>
      <c r="C152" s="158">
        <v>5</v>
      </c>
      <c r="D152" s="158">
        <v>9</v>
      </c>
      <c r="E152" s="158">
        <v>5</v>
      </c>
      <c r="F152" s="158">
        <v>0</v>
      </c>
      <c r="G152" s="9">
        <v>2</v>
      </c>
      <c r="H152" s="162" t="s">
        <v>247</v>
      </c>
      <c r="I152" s="142" t="s">
        <v>192</v>
      </c>
      <c r="J152" s="22" t="s">
        <v>28</v>
      </c>
      <c r="K152" s="141">
        <v>8967.9</v>
      </c>
      <c r="L152" s="56">
        <v>0</v>
      </c>
      <c r="M152" s="56">
        <v>0</v>
      </c>
      <c r="N152" s="45">
        <f>K152</f>
        <v>8967.9</v>
      </c>
      <c r="O152" s="6">
        <v>2016</v>
      </c>
      <c r="Q152" s="128"/>
    </row>
    <row r="153" spans="1:15" ht="28.5">
      <c r="A153" s="9" t="s">
        <v>160</v>
      </c>
      <c r="B153" s="9" t="s">
        <v>41</v>
      </c>
      <c r="C153" s="9">
        <v>6</v>
      </c>
      <c r="D153" s="9">
        <v>0</v>
      </c>
      <c r="E153" s="9">
        <v>0</v>
      </c>
      <c r="F153" s="9">
        <v>0</v>
      </c>
      <c r="G153" s="9">
        <v>0</v>
      </c>
      <c r="H153" s="122">
        <v>0</v>
      </c>
      <c r="I153" s="154" t="s">
        <v>256</v>
      </c>
      <c r="J153" s="22" t="s">
        <v>28</v>
      </c>
      <c r="K153" s="149">
        <f>K154+K155</f>
        <v>7828.8099999999995</v>
      </c>
      <c r="L153" s="149">
        <f>L154+L155</f>
        <v>0</v>
      </c>
      <c r="M153" s="149">
        <f>M154+M155</f>
        <v>0</v>
      </c>
      <c r="N153" s="149">
        <f>SUM(K153:M153)</f>
        <v>7828.8099999999995</v>
      </c>
      <c r="O153" s="101">
        <v>2016</v>
      </c>
    </row>
    <row r="154" spans="1:16" ht="45">
      <c r="A154" s="122" t="s">
        <v>160</v>
      </c>
      <c r="B154" s="122" t="s">
        <v>41</v>
      </c>
      <c r="C154" s="122">
        <v>6</v>
      </c>
      <c r="D154" s="158">
        <v>9</v>
      </c>
      <c r="E154" s="158">
        <v>5</v>
      </c>
      <c r="F154" s="158">
        <v>0</v>
      </c>
      <c r="G154" s="122">
        <v>2</v>
      </c>
      <c r="H154" s="122">
        <v>2</v>
      </c>
      <c r="I154" s="142" t="s">
        <v>193</v>
      </c>
      <c r="J154" s="22" t="s">
        <v>28</v>
      </c>
      <c r="K154" s="141">
        <v>4534.45</v>
      </c>
      <c r="L154" s="141">
        <v>0</v>
      </c>
      <c r="M154" s="141">
        <v>0</v>
      </c>
      <c r="N154" s="149">
        <f>K154+L154+M154</f>
        <v>4534.45</v>
      </c>
      <c r="O154" s="101">
        <v>2016</v>
      </c>
      <c r="P154" s="132"/>
    </row>
    <row r="155" spans="1:16" ht="45">
      <c r="A155" s="122" t="s">
        <v>160</v>
      </c>
      <c r="B155" s="122" t="s">
        <v>41</v>
      </c>
      <c r="C155" s="122">
        <v>6</v>
      </c>
      <c r="D155" s="158">
        <v>9</v>
      </c>
      <c r="E155" s="158">
        <v>5</v>
      </c>
      <c r="F155" s="158">
        <v>0</v>
      </c>
      <c r="G155" s="122">
        <v>2</v>
      </c>
      <c r="H155" s="162" t="s">
        <v>247</v>
      </c>
      <c r="I155" s="142" t="s">
        <v>194</v>
      </c>
      <c r="J155" s="22" t="s">
        <v>28</v>
      </c>
      <c r="K155" s="141">
        <v>3294.36</v>
      </c>
      <c r="L155" s="141">
        <v>0</v>
      </c>
      <c r="M155" s="141">
        <v>0</v>
      </c>
      <c r="N155" s="149">
        <f>K155</f>
        <v>3294.36</v>
      </c>
      <c r="O155" s="101">
        <v>2016</v>
      </c>
      <c r="P155" s="132"/>
    </row>
    <row r="156" spans="1:15" ht="36" customHeight="1">
      <c r="A156" s="122" t="s">
        <v>160</v>
      </c>
      <c r="B156" s="122" t="s">
        <v>41</v>
      </c>
      <c r="C156" s="9">
        <v>7</v>
      </c>
      <c r="D156" s="158">
        <v>0</v>
      </c>
      <c r="E156" s="158">
        <v>0</v>
      </c>
      <c r="F156" s="158">
        <v>0</v>
      </c>
      <c r="G156" s="9">
        <v>0</v>
      </c>
      <c r="H156" s="122">
        <v>0</v>
      </c>
      <c r="I156" s="154" t="s">
        <v>257</v>
      </c>
      <c r="J156" s="22" t="s">
        <v>28</v>
      </c>
      <c r="K156" s="149">
        <f>K157+K158</f>
        <v>104175.23000000001</v>
      </c>
      <c r="L156" s="149">
        <f>L157+L158</f>
        <v>0</v>
      </c>
      <c r="M156" s="149">
        <f>M157+M158</f>
        <v>0</v>
      </c>
      <c r="N156" s="149">
        <f>N157+N158</f>
        <v>104175.23000000001</v>
      </c>
      <c r="O156" s="166">
        <v>2016</v>
      </c>
    </row>
    <row r="157" spans="1:16" ht="31.5" customHeight="1">
      <c r="A157" s="9" t="s">
        <v>160</v>
      </c>
      <c r="B157" s="9" t="s">
        <v>41</v>
      </c>
      <c r="C157" s="9">
        <v>7</v>
      </c>
      <c r="D157" s="158">
        <v>9</v>
      </c>
      <c r="E157" s="158">
        <v>6</v>
      </c>
      <c r="F157" s="158">
        <v>0</v>
      </c>
      <c r="G157" s="9">
        <v>2</v>
      </c>
      <c r="H157" s="122">
        <v>2</v>
      </c>
      <c r="I157" s="22" t="s">
        <v>181</v>
      </c>
      <c r="J157" s="22" t="s">
        <v>28</v>
      </c>
      <c r="K157" s="102">
        <v>60338.29</v>
      </c>
      <c r="L157" s="141">
        <v>0</v>
      </c>
      <c r="M157" s="141">
        <v>0</v>
      </c>
      <c r="N157" s="165">
        <f>K157</f>
        <v>60338.29</v>
      </c>
      <c r="O157" s="101">
        <v>2016</v>
      </c>
      <c r="P157" s="90" t="s">
        <v>202</v>
      </c>
    </row>
    <row r="158" spans="1:16" ht="43.5" customHeight="1">
      <c r="A158" s="9" t="s">
        <v>160</v>
      </c>
      <c r="B158" s="9" t="s">
        <v>41</v>
      </c>
      <c r="C158" s="9">
        <v>7</v>
      </c>
      <c r="D158" s="158">
        <v>9</v>
      </c>
      <c r="E158" s="158">
        <v>5</v>
      </c>
      <c r="F158" s="158">
        <v>0</v>
      </c>
      <c r="G158" s="9">
        <v>2</v>
      </c>
      <c r="H158" s="162" t="s">
        <v>247</v>
      </c>
      <c r="I158" s="22" t="s">
        <v>182</v>
      </c>
      <c r="J158" s="22" t="s">
        <v>28</v>
      </c>
      <c r="K158" s="102">
        <v>43836.94</v>
      </c>
      <c r="L158" s="141">
        <v>0</v>
      </c>
      <c r="M158" s="141">
        <v>0</v>
      </c>
      <c r="N158" s="165">
        <f>K158</f>
        <v>43836.94</v>
      </c>
      <c r="O158" s="101">
        <v>2016</v>
      </c>
      <c r="P158" s="90" t="s">
        <v>202</v>
      </c>
    </row>
    <row r="159" spans="1:16" ht="35.25" customHeight="1">
      <c r="A159" s="9" t="s">
        <v>160</v>
      </c>
      <c r="B159" s="9" t="s">
        <v>41</v>
      </c>
      <c r="C159" s="9">
        <v>7</v>
      </c>
      <c r="D159" s="158">
        <v>9</v>
      </c>
      <c r="E159" s="158">
        <v>6</v>
      </c>
      <c r="F159" s="158">
        <v>0</v>
      </c>
      <c r="G159" s="9">
        <v>2</v>
      </c>
      <c r="H159" s="122">
        <v>0</v>
      </c>
      <c r="I159" s="18" t="s">
        <v>76</v>
      </c>
      <c r="J159" s="13" t="s">
        <v>25</v>
      </c>
      <c r="K159" s="159">
        <v>4000</v>
      </c>
      <c r="L159" s="159">
        <v>0</v>
      </c>
      <c r="M159" s="159">
        <v>0</v>
      </c>
      <c r="N159" s="164">
        <f>SUM(K159:M159)</f>
        <v>4000</v>
      </c>
      <c r="O159" s="101">
        <v>2016</v>
      </c>
      <c r="P159" s="90" t="s">
        <v>211</v>
      </c>
    </row>
    <row r="166" ht="21" customHeight="1">
      <c r="C166" s="63" t="s">
        <v>158</v>
      </c>
    </row>
    <row r="167" ht="18.75" customHeight="1">
      <c r="C167" s="63" t="s">
        <v>159</v>
      </c>
    </row>
    <row r="177" ht="12.75">
      <c r="N177" s="3">
        <f>202248.2-93588.8-16365.7</f>
        <v>92293.70000000001</v>
      </c>
    </row>
    <row r="178" spans="10:14" ht="12.75">
      <c r="J178" s="3">
        <v>7397.8</v>
      </c>
      <c r="K178" s="3">
        <v>63504.9</v>
      </c>
      <c r="L178" s="3">
        <v>70773.6</v>
      </c>
      <c r="M178" s="3">
        <v>68672.8</v>
      </c>
      <c r="N178" s="3">
        <f>180850.2-88513.8-7748.2</f>
        <v>84588.20000000001</v>
      </c>
    </row>
    <row r="179" spans="10:14" ht="12.75">
      <c r="J179" s="3">
        <v>8967.9</v>
      </c>
      <c r="K179" s="3">
        <v>17740.2</v>
      </c>
      <c r="L179" s="3">
        <v>17740.2</v>
      </c>
      <c r="M179" s="3">
        <v>4519.6</v>
      </c>
      <c r="N179" s="3">
        <f>237628.6-86413-8135.6</f>
        <v>143080</v>
      </c>
    </row>
    <row r="180" spans="11:13" ht="12.75">
      <c r="K180" s="3">
        <v>12343.7</v>
      </c>
      <c r="M180" s="3">
        <v>13220.6</v>
      </c>
    </row>
    <row r="194" spans="1:17" s="127" customFormat="1" ht="43.5" customHeight="1">
      <c r="A194" s="135" t="s">
        <v>160</v>
      </c>
      <c r="B194" s="135" t="s">
        <v>41</v>
      </c>
      <c r="C194" s="135">
        <v>1</v>
      </c>
      <c r="D194" s="135">
        <v>9</v>
      </c>
      <c r="E194" s="135">
        <v>5</v>
      </c>
      <c r="F194" s="135">
        <v>0</v>
      </c>
      <c r="G194" s="135">
        <v>2</v>
      </c>
      <c r="H194" s="122">
        <v>3</v>
      </c>
      <c r="I194" s="136" t="s">
        <v>209</v>
      </c>
      <c r="J194" s="136" t="s">
        <v>28</v>
      </c>
      <c r="K194" s="137">
        <v>0</v>
      </c>
      <c r="L194" s="134">
        <v>38726.772</v>
      </c>
      <c r="M194" s="126">
        <v>0</v>
      </c>
      <c r="N194" s="138">
        <f>L194</f>
        <v>38726.772</v>
      </c>
      <c r="O194" s="139"/>
      <c r="P194" s="127" t="s">
        <v>212</v>
      </c>
      <c r="Q194" s="127" t="s">
        <v>246</v>
      </c>
    </row>
    <row r="195" spans="1:19" s="127" customFormat="1" ht="45">
      <c r="A195" s="135" t="s">
        <v>160</v>
      </c>
      <c r="B195" s="135" t="s">
        <v>41</v>
      </c>
      <c r="C195" s="135">
        <v>5</v>
      </c>
      <c r="D195" s="135">
        <v>2</v>
      </c>
      <c r="E195" s="135">
        <v>1</v>
      </c>
      <c r="F195" s="135">
        <v>0</v>
      </c>
      <c r="G195" s="135">
        <v>5</v>
      </c>
      <c r="H195" s="122">
        <v>3</v>
      </c>
      <c r="I195" s="140" t="s">
        <v>210</v>
      </c>
      <c r="J195" s="136" t="s">
        <v>28</v>
      </c>
      <c r="K195" s="137">
        <v>0</v>
      </c>
      <c r="L195" s="126">
        <v>6475</v>
      </c>
      <c r="M195" s="126"/>
      <c r="N195" s="138">
        <f>L195</f>
        <v>6475</v>
      </c>
      <c r="O195" s="139"/>
      <c r="P195" s="127" t="s">
        <v>212</v>
      </c>
      <c r="Q195" s="127" t="s">
        <v>249</v>
      </c>
      <c r="S195" s="127" t="s">
        <v>250</v>
      </c>
    </row>
    <row r="251" ht="12.75">
      <c r="A251" s="3" t="s">
        <v>158</v>
      </c>
    </row>
    <row r="252" ht="12.75">
      <c r="A252" s="3" t="s">
        <v>159</v>
      </c>
    </row>
  </sheetData>
  <sheetProtection/>
  <mergeCells count="16">
    <mergeCell ref="C9:C10"/>
    <mergeCell ref="D9:G9"/>
    <mergeCell ref="F10:G10"/>
    <mergeCell ref="K8:M9"/>
    <mergeCell ref="I8:I10"/>
    <mergeCell ref="J8:J10"/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X257"/>
  <sheetViews>
    <sheetView view="pageBreakPreview" zoomScale="80" zoomScaleSheetLayoutView="80" zoomScalePageLayoutView="0" workbookViewId="0" topLeftCell="A30">
      <selection activeCell="I39" sqref="I39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90" customWidth="1"/>
    <col min="9" max="9" width="36.25390625" style="3" customWidth="1"/>
    <col min="10" max="10" width="9.375" style="3" bestFit="1" customWidth="1"/>
    <col min="11" max="11" width="14.875" style="3" customWidth="1"/>
    <col min="12" max="12" width="12.8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" width="9.125" style="90" customWidth="1"/>
    <col min="17" max="17" width="10.875" style="90" bestFit="1" customWidth="1"/>
    <col min="18" max="24" width="9.125" style="90" customWidth="1"/>
    <col min="25" max="16384" width="9.125" style="3" customWidth="1"/>
  </cols>
  <sheetData>
    <row r="1" spans="13:15" ht="169.5" customHeight="1">
      <c r="M1" s="268" t="s">
        <v>178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160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91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97" t="s">
        <v>253</v>
      </c>
      <c r="I9" s="294"/>
      <c r="J9" s="296"/>
      <c r="K9" s="266"/>
      <c r="L9" s="292"/>
      <c r="M9" s="267"/>
      <c r="N9" s="266"/>
      <c r="O9" s="267"/>
      <c r="P9" s="91"/>
    </row>
    <row r="10" spans="1:16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98"/>
      <c r="I10" s="295"/>
      <c r="J10" s="285"/>
      <c r="K10" s="6">
        <v>2014</v>
      </c>
      <c r="L10" s="6">
        <v>2015</v>
      </c>
      <c r="M10" s="6">
        <v>2016</v>
      </c>
      <c r="N10" s="1" t="s">
        <v>21</v>
      </c>
      <c r="O10" s="39" t="s">
        <v>22</v>
      </c>
      <c r="P10" s="91"/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161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92"/>
    </row>
    <row r="12" spans="1:16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2">
        <v>0</v>
      </c>
      <c r="I12" s="11" t="s">
        <v>24</v>
      </c>
      <c r="J12" s="10" t="s">
        <v>28</v>
      </c>
      <c r="K12" s="155">
        <f>K13+K17</f>
        <v>768339.8399999999</v>
      </c>
      <c r="L12" s="155">
        <f>L13+L17</f>
        <v>599222.11</v>
      </c>
      <c r="M12" s="155">
        <f>M13+M17</f>
        <v>560566.65</v>
      </c>
      <c r="N12" s="46">
        <f>SUM(K12:M12)</f>
        <v>1928128.5999999996</v>
      </c>
      <c r="O12" s="6">
        <v>2016</v>
      </c>
      <c r="P12" s="91"/>
    </row>
    <row r="13" spans="1:16" ht="45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122">
        <v>0</v>
      </c>
      <c r="I13" s="10" t="s">
        <v>216</v>
      </c>
      <c r="J13" s="10" t="s">
        <v>28</v>
      </c>
      <c r="K13" s="149">
        <f>K19+K35+K75+K161</f>
        <v>519139.17999999993</v>
      </c>
      <c r="L13" s="45">
        <f>L19+L35+L75</f>
        <v>396326.88999999996</v>
      </c>
      <c r="M13" s="45">
        <f>M19+M35+M75</f>
        <v>300893.05000000005</v>
      </c>
      <c r="N13" s="45">
        <f>SUM(K13:M13)</f>
        <v>1216359.1199999999</v>
      </c>
      <c r="O13" s="6">
        <v>2016</v>
      </c>
      <c r="P13" s="91"/>
    </row>
    <row r="14" spans="1:16" ht="40.5" customHeight="1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122">
        <v>0</v>
      </c>
      <c r="I14" s="10" t="s">
        <v>217</v>
      </c>
      <c r="J14" s="10" t="s">
        <v>25</v>
      </c>
      <c r="K14" s="146">
        <v>34166.98</v>
      </c>
      <c r="L14" s="146">
        <v>29053.16</v>
      </c>
      <c r="M14" s="146">
        <v>42915.96</v>
      </c>
      <c r="N14" s="146">
        <f>SUM(K14:M14)</f>
        <v>106136.1</v>
      </c>
      <c r="O14" s="6">
        <v>2016</v>
      </c>
      <c r="P14" s="91"/>
    </row>
    <row r="15" spans="1:16" ht="42" customHeight="1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122">
        <v>0</v>
      </c>
      <c r="I15" s="10" t="s">
        <v>218</v>
      </c>
      <c r="J15" s="10" t="s">
        <v>61</v>
      </c>
      <c r="K15" s="6">
        <v>25.8</v>
      </c>
      <c r="L15" s="6">
        <v>26.15</v>
      </c>
      <c r="M15" s="6">
        <v>26.57</v>
      </c>
      <c r="N15" s="6">
        <f>M15</f>
        <v>26.57</v>
      </c>
      <c r="O15" s="6">
        <v>2016</v>
      </c>
      <c r="P15" s="91"/>
    </row>
    <row r="16" spans="1:15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122">
        <v>0</v>
      </c>
      <c r="I16" s="38" t="s">
        <v>219</v>
      </c>
      <c r="J16" s="10" t="s">
        <v>62</v>
      </c>
      <c r="K16" s="6">
        <v>1.45</v>
      </c>
      <c r="L16" s="6">
        <v>1.44</v>
      </c>
      <c r="M16" s="6">
        <v>1.43</v>
      </c>
      <c r="N16" s="6">
        <f>M16</f>
        <v>1.43</v>
      </c>
      <c r="O16" s="6">
        <v>2016</v>
      </c>
    </row>
    <row r="17" spans="1:16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122">
        <v>0</v>
      </c>
      <c r="I17" s="10" t="s">
        <v>222</v>
      </c>
      <c r="J17" s="10" t="s">
        <v>28</v>
      </c>
      <c r="K17" s="149">
        <f>K121+K132</f>
        <v>249200.65999999997</v>
      </c>
      <c r="L17" s="45">
        <f>L121+L132</f>
        <v>202895.22</v>
      </c>
      <c r="M17" s="45">
        <f>M121+M132</f>
        <v>259673.59999999998</v>
      </c>
      <c r="N17" s="45">
        <f aca="true" t="shared" si="0" ref="N17:N25">SUM(K17:M17)</f>
        <v>711769.48</v>
      </c>
      <c r="O17" s="6">
        <v>2016</v>
      </c>
      <c r="P17" s="91"/>
    </row>
    <row r="18" spans="1:15" ht="65.25" customHeight="1">
      <c r="A18" s="9" t="s">
        <v>160</v>
      </c>
      <c r="B18" s="9" t="s">
        <v>41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122">
        <v>0</v>
      </c>
      <c r="I18" s="10" t="s">
        <v>221</v>
      </c>
      <c r="J18" s="12" t="s">
        <v>26</v>
      </c>
      <c r="K18" s="29">
        <v>136</v>
      </c>
      <c r="L18" s="29">
        <v>100</v>
      </c>
      <c r="M18" s="29">
        <v>100</v>
      </c>
      <c r="N18" s="30">
        <f t="shared" si="0"/>
        <v>336</v>
      </c>
      <c r="O18" s="31">
        <v>2016</v>
      </c>
    </row>
    <row r="19" spans="1:17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122">
        <v>0</v>
      </c>
      <c r="I19" s="11" t="s">
        <v>232</v>
      </c>
      <c r="J19" s="14" t="s">
        <v>27</v>
      </c>
      <c r="K19" s="156">
        <f>K22+K25+K28+K30+K199+K33</f>
        <v>310309.99</v>
      </c>
      <c r="L19" s="156">
        <f>L22+L25+L28+L30+L33</f>
        <v>188615.3</v>
      </c>
      <c r="M19" s="156">
        <f>M22+M25+M28+M30+M199+M33</f>
        <v>209749.89</v>
      </c>
      <c r="N19" s="157">
        <f t="shared" si="0"/>
        <v>708675.1799999999</v>
      </c>
      <c r="O19" s="6">
        <v>2016</v>
      </c>
      <c r="Q19" s="167"/>
    </row>
    <row r="20" spans="1:15" ht="30">
      <c r="A20" s="9" t="s">
        <v>160</v>
      </c>
      <c r="B20" s="9" t="s">
        <v>41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122">
        <v>0</v>
      </c>
      <c r="I20" s="12" t="s">
        <v>220</v>
      </c>
      <c r="J20" s="10" t="s">
        <v>28</v>
      </c>
      <c r="K20" s="49">
        <f>K19</f>
        <v>310309.99</v>
      </c>
      <c r="L20" s="49">
        <f>L19</f>
        <v>188615.3</v>
      </c>
      <c r="M20" s="49">
        <f>M19</f>
        <v>209749.89</v>
      </c>
      <c r="N20" s="50">
        <f t="shared" si="0"/>
        <v>708675.1799999999</v>
      </c>
      <c r="O20" s="6">
        <v>2016</v>
      </c>
    </row>
    <row r="21" spans="1:15" ht="28.5" customHeight="1">
      <c r="A21" s="9" t="s">
        <v>160</v>
      </c>
      <c r="B21" s="9" t="s">
        <v>41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122">
        <v>0</v>
      </c>
      <c r="I21" s="21" t="s">
        <v>226</v>
      </c>
      <c r="J21" s="13" t="s">
        <v>25</v>
      </c>
      <c r="K21" s="28">
        <f>K32</f>
        <v>3135.85</v>
      </c>
      <c r="L21" s="28">
        <f>L32</f>
        <v>7254</v>
      </c>
      <c r="M21" s="28">
        <f>M32</f>
        <v>6072.96</v>
      </c>
      <c r="N21" s="34">
        <f t="shared" si="0"/>
        <v>16462.81</v>
      </c>
      <c r="O21" s="6">
        <v>2016</v>
      </c>
    </row>
    <row r="22" spans="1:15" ht="30">
      <c r="A22" s="9" t="s">
        <v>160</v>
      </c>
      <c r="B22" s="9" t="s">
        <v>41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122">
        <v>3</v>
      </c>
      <c r="I22" s="142" t="s">
        <v>73</v>
      </c>
      <c r="J22" s="22" t="s">
        <v>28</v>
      </c>
      <c r="K22" s="141">
        <v>0</v>
      </c>
      <c r="L22" s="51">
        <v>3000</v>
      </c>
      <c r="M22" s="51">
        <v>0</v>
      </c>
      <c r="N22" s="52">
        <f t="shared" si="0"/>
        <v>3000</v>
      </c>
      <c r="O22" s="6">
        <v>2016</v>
      </c>
    </row>
    <row r="23" spans="1:17" ht="27.75" customHeight="1">
      <c r="A23" s="9" t="s">
        <v>160</v>
      </c>
      <c r="B23" s="9" t="s">
        <v>41</v>
      </c>
      <c r="C23" s="9">
        <v>1</v>
      </c>
      <c r="D23" s="9">
        <v>1</v>
      </c>
      <c r="E23" s="9">
        <v>1</v>
      </c>
      <c r="F23" s="9">
        <v>0</v>
      </c>
      <c r="G23" s="9">
        <v>1</v>
      </c>
      <c r="H23" s="122">
        <v>0</v>
      </c>
      <c r="I23" s="142" t="s">
        <v>74</v>
      </c>
      <c r="J23" s="22" t="s">
        <v>29</v>
      </c>
      <c r="K23" s="6">
        <v>2</v>
      </c>
      <c r="L23" s="6">
        <v>2</v>
      </c>
      <c r="M23" s="6">
        <v>0</v>
      </c>
      <c r="N23" s="23">
        <f t="shared" si="0"/>
        <v>4</v>
      </c>
      <c r="O23" s="6">
        <v>2016</v>
      </c>
      <c r="Q23" s="168"/>
    </row>
    <row r="24" spans="1:17" ht="27.75" customHeight="1">
      <c r="A24" s="9"/>
      <c r="B24" s="9"/>
      <c r="C24" s="9"/>
      <c r="D24" s="9"/>
      <c r="E24" s="9"/>
      <c r="F24" s="9"/>
      <c r="G24" s="9"/>
      <c r="H24" s="122"/>
      <c r="I24" s="142" t="s">
        <v>292</v>
      </c>
      <c r="J24" s="22"/>
      <c r="K24" s="6"/>
      <c r="L24" s="6"/>
      <c r="M24" s="6"/>
      <c r="N24" s="23"/>
      <c r="O24" s="6"/>
      <c r="Q24" s="168"/>
    </row>
    <row r="25" spans="1:17" ht="34.5" customHeight="1">
      <c r="A25" s="9" t="s">
        <v>160</v>
      </c>
      <c r="B25" s="9" t="s">
        <v>41</v>
      </c>
      <c r="C25" s="9">
        <v>1</v>
      </c>
      <c r="D25" s="9">
        <v>1</v>
      </c>
      <c r="E25" s="9">
        <v>1</v>
      </c>
      <c r="F25" s="9">
        <v>0</v>
      </c>
      <c r="G25" s="9">
        <v>2</v>
      </c>
      <c r="H25" s="122">
        <v>3</v>
      </c>
      <c r="I25" s="22" t="s">
        <v>75</v>
      </c>
      <c r="J25" s="22" t="s">
        <v>28</v>
      </c>
      <c r="K25" s="147">
        <v>102632.29</v>
      </c>
      <c r="L25" s="150">
        <v>175615.3</v>
      </c>
      <c r="M25" s="148">
        <v>199749.89</v>
      </c>
      <c r="N25" s="55">
        <f t="shared" si="0"/>
        <v>477997.48</v>
      </c>
      <c r="O25" s="6">
        <v>2016</v>
      </c>
      <c r="Q25" s="168"/>
    </row>
    <row r="26" spans="1:17" ht="34.5" customHeight="1">
      <c r="A26" s="9"/>
      <c r="B26" s="9"/>
      <c r="C26" s="9"/>
      <c r="D26" s="9"/>
      <c r="E26" s="9"/>
      <c r="F26" s="9"/>
      <c r="G26" s="9"/>
      <c r="H26" s="122"/>
      <c r="I26" s="22" t="s">
        <v>291</v>
      </c>
      <c r="J26" s="22"/>
      <c r="K26" s="147"/>
      <c r="L26" s="150"/>
      <c r="M26" s="148"/>
      <c r="N26" s="55"/>
      <c r="O26" s="6"/>
      <c r="Q26" s="168"/>
    </row>
    <row r="27" spans="1:17" ht="34.5" customHeight="1">
      <c r="A27" s="9"/>
      <c r="B27" s="9"/>
      <c r="C27" s="9"/>
      <c r="D27" s="9"/>
      <c r="E27" s="9"/>
      <c r="F27" s="9"/>
      <c r="G27" s="9"/>
      <c r="H27" s="122"/>
      <c r="I27" s="22" t="s">
        <v>290</v>
      </c>
      <c r="J27" s="22"/>
      <c r="K27" s="147">
        <v>17000</v>
      </c>
      <c r="L27" s="150"/>
      <c r="M27" s="148"/>
      <c r="N27" s="55"/>
      <c r="O27" s="6"/>
      <c r="Q27" s="168"/>
    </row>
    <row r="28" spans="1:15" ht="35.25" customHeight="1">
      <c r="A28" s="9" t="s">
        <v>160</v>
      </c>
      <c r="B28" s="9" t="s">
        <v>41</v>
      </c>
      <c r="C28" s="9">
        <v>1</v>
      </c>
      <c r="D28" s="158">
        <v>9</v>
      </c>
      <c r="E28" s="158">
        <v>6</v>
      </c>
      <c r="F28" s="9">
        <v>0</v>
      </c>
      <c r="G28" s="9">
        <v>2</v>
      </c>
      <c r="H28" s="122">
        <v>2</v>
      </c>
      <c r="I28" s="22" t="s">
        <v>293</v>
      </c>
      <c r="J28" s="22" t="s">
        <v>28</v>
      </c>
      <c r="K28" s="102">
        <v>5359.6</v>
      </c>
      <c r="L28" s="141">
        <v>0</v>
      </c>
      <c r="M28" s="141">
        <v>0</v>
      </c>
      <c r="N28" s="151">
        <f>K28</f>
        <v>5359.6</v>
      </c>
      <c r="O28" s="6">
        <v>2015</v>
      </c>
    </row>
    <row r="29" spans="1:15" ht="35.25" customHeight="1">
      <c r="A29" s="9"/>
      <c r="B29" s="9"/>
      <c r="C29" s="9"/>
      <c r="D29" s="158"/>
      <c r="E29" s="158"/>
      <c r="F29" s="9"/>
      <c r="G29" s="9"/>
      <c r="H29" s="122"/>
      <c r="I29" s="22" t="s">
        <v>290</v>
      </c>
      <c r="J29" s="22"/>
      <c r="K29" s="102"/>
      <c r="L29" s="141"/>
      <c r="M29" s="141"/>
      <c r="N29" s="151"/>
      <c r="O29" s="6"/>
    </row>
    <row r="30" spans="1:15" ht="43.5" customHeight="1">
      <c r="A30" s="9" t="s">
        <v>160</v>
      </c>
      <c r="B30" s="9" t="s">
        <v>41</v>
      </c>
      <c r="C30" s="9">
        <v>1</v>
      </c>
      <c r="D30" s="158">
        <v>9</v>
      </c>
      <c r="E30" s="158">
        <v>5</v>
      </c>
      <c r="F30" s="9">
        <v>0</v>
      </c>
      <c r="G30" s="9">
        <v>2</v>
      </c>
      <c r="H30" s="162" t="s">
        <v>247</v>
      </c>
      <c r="I30" s="22" t="s">
        <v>180</v>
      </c>
      <c r="J30" s="22" t="s">
        <v>28</v>
      </c>
      <c r="K30" s="102">
        <v>192318.1</v>
      </c>
      <c r="L30" s="141">
        <v>0</v>
      </c>
      <c r="M30" s="141">
        <v>0</v>
      </c>
      <c r="N30" s="151">
        <f>K30</f>
        <v>192318.1</v>
      </c>
      <c r="O30" s="6">
        <v>2015</v>
      </c>
    </row>
    <row r="31" spans="1:15" ht="43.5" customHeight="1">
      <c r="A31" s="9"/>
      <c r="B31" s="9"/>
      <c r="C31" s="9"/>
      <c r="D31" s="158"/>
      <c r="E31" s="158"/>
      <c r="F31" s="9"/>
      <c r="G31" s="9"/>
      <c r="H31" s="162"/>
      <c r="I31" s="22" t="s">
        <v>290</v>
      </c>
      <c r="J31" s="22"/>
      <c r="K31" s="147">
        <v>17000</v>
      </c>
      <c r="L31" s="141"/>
      <c r="M31" s="141"/>
      <c r="N31" s="151"/>
      <c r="O31" s="6"/>
    </row>
    <row r="32" spans="1:15" ht="35.25" customHeight="1">
      <c r="A32" s="9" t="s">
        <v>160</v>
      </c>
      <c r="B32" s="9" t="s">
        <v>41</v>
      </c>
      <c r="C32" s="9">
        <v>1</v>
      </c>
      <c r="D32" s="9">
        <v>1</v>
      </c>
      <c r="E32" s="9">
        <v>1</v>
      </c>
      <c r="F32" s="9">
        <v>0</v>
      </c>
      <c r="G32" s="9">
        <v>2</v>
      </c>
      <c r="H32" s="122">
        <v>0</v>
      </c>
      <c r="I32" s="18" t="s">
        <v>76</v>
      </c>
      <c r="J32" s="13" t="s">
        <v>25</v>
      </c>
      <c r="K32" s="35">
        <v>3135.85</v>
      </c>
      <c r="L32" s="159">
        <v>7254</v>
      </c>
      <c r="M32" s="159">
        <v>6072.96</v>
      </c>
      <c r="N32" s="36">
        <f>SUM(K32:M32)</f>
        <v>16462.81</v>
      </c>
      <c r="O32" s="6">
        <v>2016</v>
      </c>
    </row>
    <row r="33" spans="1:15" ht="45">
      <c r="A33" s="9" t="s">
        <v>160</v>
      </c>
      <c r="B33" s="9" t="s">
        <v>41</v>
      </c>
      <c r="C33" s="9">
        <v>1</v>
      </c>
      <c r="D33" s="9">
        <v>1</v>
      </c>
      <c r="E33" s="9">
        <v>1</v>
      </c>
      <c r="F33" s="9">
        <v>0</v>
      </c>
      <c r="G33" s="9">
        <v>3</v>
      </c>
      <c r="H33" s="122">
        <v>3</v>
      </c>
      <c r="I33" s="19" t="s">
        <v>77</v>
      </c>
      <c r="J33" s="10" t="s">
        <v>28</v>
      </c>
      <c r="K33" s="51">
        <v>10000</v>
      </c>
      <c r="L33" s="51">
        <v>10000</v>
      </c>
      <c r="M33" s="51">
        <v>10000</v>
      </c>
      <c r="N33" s="45">
        <f>SUM(K33:M33)</f>
        <v>30000</v>
      </c>
      <c r="O33" s="6">
        <v>2016</v>
      </c>
    </row>
    <row r="34" spans="1:15" ht="33.75" customHeight="1">
      <c r="A34" s="9" t="s">
        <v>160</v>
      </c>
      <c r="B34" s="9" t="s">
        <v>41</v>
      </c>
      <c r="C34" s="9">
        <v>1</v>
      </c>
      <c r="D34" s="9">
        <v>1</v>
      </c>
      <c r="E34" s="9">
        <v>1</v>
      </c>
      <c r="F34" s="9">
        <v>0</v>
      </c>
      <c r="G34" s="9">
        <v>3</v>
      </c>
      <c r="H34" s="122">
        <v>0</v>
      </c>
      <c r="I34" s="18" t="s">
        <v>78</v>
      </c>
      <c r="J34" s="10" t="s">
        <v>29</v>
      </c>
      <c r="K34" s="6">
        <v>6</v>
      </c>
      <c r="L34" s="6">
        <v>3</v>
      </c>
      <c r="M34" s="6">
        <v>6</v>
      </c>
      <c r="N34" s="6">
        <f>SUM(K34:M34)</f>
        <v>15</v>
      </c>
      <c r="O34" s="6">
        <v>2016</v>
      </c>
    </row>
    <row r="35" spans="1:15" ht="47.25">
      <c r="A35" s="9" t="s">
        <v>160</v>
      </c>
      <c r="B35" s="9" t="s">
        <v>41</v>
      </c>
      <c r="C35" s="9">
        <v>2</v>
      </c>
      <c r="D35" s="9">
        <v>1</v>
      </c>
      <c r="E35" s="9">
        <v>0</v>
      </c>
      <c r="F35" s="9">
        <v>0</v>
      </c>
      <c r="G35" s="9">
        <v>0</v>
      </c>
      <c r="H35" s="122">
        <v>0</v>
      </c>
      <c r="I35" s="11" t="s">
        <v>231</v>
      </c>
      <c r="J35" s="11" t="s">
        <v>28</v>
      </c>
      <c r="K35" s="156">
        <f>K36+K63</f>
        <v>102547.22</v>
      </c>
      <c r="L35" s="156">
        <f>L36+L63</f>
        <v>163366.99</v>
      </c>
      <c r="M35" s="156">
        <f>M36+M63</f>
        <v>72825.08</v>
      </c>
      <c r="N35" s="155">
        <f>SUM(K35:M35)</f>
        <v>338739.29</v>
      </c>
      <c r="O35" s="6">
        <v>2016</v>
      </c>
    </row>
    <row r="36" spans="1:15" ht="30">
      <c r="A36" s="9" t="s">
        <v>160</v>
      </c>
      <c r="B36" s="9" t="s">
        <v>41</v>
      </c>
      <c r="C36" s="9">
        <v>2</v>
      </c>
      <c r="D36" s="9">
        <v>1</v>
      </c>
      <c r="E36" s="9">
        <v>1</v>
      </c>
      <c r="F36" s="9">
        <v>0</v>
      </c>
      <c r="G36" s="9">
        <v>0</v>
      </c>
      <c r="H36" s="122">
        <v>0</v>
      </c>
      <c r="I36" s="12" t="s">
        <v>223</v>
      </c>
      <c r="J36" s="10" t="s">
        <v>28</v>
      </c>
      <c r="K36" s="45">
        <f>K39+K41+K43+K45+K47+K49+K51+K54+K58+K60+K61</f>
        <v>91201.22</v>
      </c>
      <c r="L36" s="149">
        <f>L39+L41+L43+L45+L47+L49+L51+L54+L58+L60+L61</f>
        <v>163366.99</v>
      </c>
      <c r="M36" s="45">
        <f>M39+M41+M43+M45+M47+M49+M51+M54+M58+M60+M61</f>
        <v>60225.08</v>
      </c>
      <c r="N36" s="45">
        <f>SUM(K36:M36)</f>
        <v>314793.29</v>
      </c>
      <c r="O36" s="6">
        <v>2015</v>
      </c>
    </row>
    <row r="37" spans="1:15" ht="30">
      <c r="A37" s="9" t="s">
        <v>160</v>
      </c>
      <c r="B37" s="9" t="s">
        <v>41</v>
      </c>
      <c r="C37" s="9">
        <v>2</v>
      </c>
      <c r="D37" s="9">
        <v>1</v>
      </c>
      <c r="E37" s="9">
        <v>1</v>
      </c>
      <c r="F37" s="9">
        <v>0</v>
      </c>
      <c r="G37" s="9">
        <v>0</v>
      </c>
      <c r="H37" s="122">
        <v>0</v>
      </c>
      <c r="I37" s="12" t="s">
        <v>224</v>
      </c>
      <c r="J37" s="10" t="s">
        <v>57</v>
      </c>
      <c r="K37" s="6">
        <v>7.2</v>
      </c>
      <c r="L37" s="37">
        <v>8.2</v>
      </c>
      <c r="M37" s="6">
        <v>8.2</v>
      </c>
      <c r="N37" s="6">
        <f>M37</f>
        <v>8.2</v>
      </c>
      <c r="O37" s="6">
        <v>2015</v>
      </c>
    </row>
    <row r="38" spans="1:15" ht="64.5" customHeight="1">
      <c r="A38" s="9" t="s">
        <v>160</v>
      </c>
      <c r="B38" s="9" t="s">
        <v>41</v>
      </c>
      <c r="C38" s="9">
        <v>2</v>
      </c>
      <c r="D38" s="9">
        <v>1</v>
      </c>
      <c r="E38" s="9">
        <v>1</v>
      </c>
      <c r="F38" s="9">
        <v>0</v>
      </c>
      <c r="G38" s="9">
        <v>0</v>
      </c>
      <c r="H38" s="122">
        <v>0</v>
      </c>
      <c r="I38" s="12" t="s">
        <v>225</v>
      </c>
      <c r="J38" s="10" t="s">
        <v>58</v>
      </c>
      <c r="K38" s="6">
        <v>0.524</v>
      </c>
      <c r="L38" s="6">
        <v>0.525</v>
      </c>
      <c r="M38" s="6">
        <v>0.526</v>
      </c>
      <c r="N38" s="6">
        <f>M38</f>
        <v>0.526</v>
      </c>
      <c r="O38" s="6">
        <v>2016</v>
      </c>
    </row>
    <row r="39" spans="1:15" ht="45">
      <c r="A39" s="9" t="s">
        <v>160</v>
      </c>
      <c r="B39" s="9" t="s">
        <v>41</v>
      </c>
      <c r="C39" s="9">
        <v>2</v>
      </c>
      <c r="D39" s="9">
        <v>1</v>
      </c>
      <c r="E39" s="9">
        <v>1</v>
      </c>
      <c r="F39" s="9">
        <v>0</v>
      </c>
      <c r="G39" s="9">
        <v>1</v>
      </c>
      <c r="H39" s="122">
        <v>3</v>
      </c>
      <c r="I39" s="19" t="s">
        <v>82</v>
      </c>
      <c r="J39" s="10" t="s">
        <v>28</v>
      </c>
      <c r="K39" s="51">
        <v>0</v>
      </c>
      <c r="L39" s="141">
        <v>96132.69</v>
      </c>
      <c r="M39" s="51">
        <v>0</v>
      </c>
      <c r="N39" s="45">
        <f>SUM(K39:M39)</f>
        <v>96132.69</v>
      </c>
      <c r="O39" s="6">
        <v>2015</v>
      </c>
    </row>
    <row r="40" spans="1:15" ht="15">
      <c r="A40" s="9" t="s">
        <v>160</v>
      </c>
      <c r="B40" s="9" t="s">
        <v>41</v>
      </c>
      <c r="C40" s="9">
        <v>2</v>
      </c>
      <c r="D40" s="9">
        <v>1</v>
      </c>
      <c r="E40" s="9">
        <v>1</v>
      </c>
      <c r="F40" s="9">
        <v>0</v>
      </c>
      <c r="G40" s="9">
        <v>1</v>
      </c>
      <c r="H40" s="122">
        <v>0</v>
      </c>
      <c r="I40" s="18" t="s">
        <v>83</v>
      </c>
      <c r="J40" s="10" t="s">
        <v>30</v>
      </c>
      <c r="K40" s="6">
        <v>0</v>
      </c>
      <c r="L40" s="6">
        <v>11843</v>
      </c>
      <c r="M40" s="6">
        <v>0</v>
      </c>
      <c r="N40" s="6">
        <f>L40</f>
        <v>11843</v>
      </c>
      <c r="O40" s="6">
        <v>2015</v>
      </c>
    </row>
    <row r="41" spans="1:15" ht="22.5" customHeight="1">
      <c r="A41" s="9" t="s">
        <v>160</v>
      </c>
      <c r="B41" s="9" t="s">
        <v>41</v>
      </c>
      <c r="C41" s="9">
        <v>2</v>
      </c>
      <c r="D41" s="9">
        <v>1</v>
      </c>
      <c r="E41" s="9">
        <v>2</v>
      </c>
      <c r="F41" s="9">
        <v>0</v>
      </c>
      <c r="G41" s="9">
        <v>2</v>
      </c>
      <c r="H41" s="122">
        <v>3</v>
      </c>
      <c r="I41" s="19" t="s">
        <v>84</v>
      </c>
      <c r="J41" s="10" t="s">
        <v>28</v>
      </c>
      <c r="K41" s="141">
        <v>31081.04</v>
      </c>
      <c r="L41" s="51">
        <v>48125</v>
      </c>
      <c r="M41" s="141">
        <v>33225.04</v>
      </c>
      <c r="N41" s="45">
        <f aca="true" t="shared" si="1" ref="N41:N53">SUM(K41:M41)</f>
        <v>112431.08000000002</v>
      </c>
      <c r="O41" s="6">
        <v>2016</v>
      </c>
    </row>
    <row r="42" spans="1:15" ht="15">
      <c r="A42" s="9" t="s">
        <v>160</v>
      </c>
      <c r="B42" s="9" t="s">
        <v>41</v>
      </c>
      <c r="C42" s="9">
        <v>2</v>
      </c>
      <c r="D42" s="9">
        <v>1</v>
      </c>
      <c r="E42" s="9">
        <v>2</v>
      </c>
      <c r="F42" s="9">
        <v>0</v>
      </c>
      <c r="G42" s="9">
        <v>2</v>
      </c>
      <c r="H42" s="122">
        <v>0</v>
      </c>
      <c r="I42" s="18" t="s">
        <v>83</v>
      </c>
      <c r="J42" s="10" t="s">
        <v>30</v>
      </c>
      <c r="K42" s="6">
        <v>72.4</v>
      </c>
      <c r="L42" s="6">
        <v>112.1</v>
      </c>
      <c r="M42" s="6">
        <v>93.5</v>
      </c>
      <c r="N42" s="6">
        <f t="shared" si="1"/>
        <v>278</v>
      </c>
      <c r="O42" s="6">
        <v>2016</v>
      </c>
    </row>
    <row r="43" spans="1:15" ht="45">
      <c r="A43" s="9" t="s">
        <v>160</v>
      </c>
      <c r="B43" s="9" t="s">
        <v>41</v>
      </c>
      <c r="C43" s="9">
        <v>2</v>
      </c>
      <c r="D43" s="9">
        <v>1</v>
      </c>
      <c r="E43" s="9">
        <v>2</v>
      </c>
      <c r="F43" s="9">
        <v>0</v>
      </c>
      <c r="G43" s="9">
        <v>3</v>
      </c>
      <c r="H43" s="122">
        <v>3</v>
      </c>
      <c r="I43" s="19" t="s">
        <v>85</v>
      </c>
      <c r="J43" s="10" t="s">
        <v>28</v>
      </c>
      <c r="K43" s="51">
        <v>0</v>
      </c>
      <c r="L43" s="51">
        <v>0</v>
      </c>
      <c r="M43" s="141">
        <v>100</v>
      </c>
      <c r="N43" s="45">
        <f t="shared" si="1"/>
        <v>100</v>
      </c>
      <c r="O43" s="6">
        <v>2016</v>
      </c>
    </row>
    <row r="44" spans="1:15" ht="48" customHeight="1">
      <c r="A44" s="9" t="s">
        <v>160</v>
      </c>
      <c r="B44" s="9" t="s">
        <v>41</v>
      </c>
      <c r="C44" s="9">
        <v>2</v>
      </c>
      <c r="D44" s="9">
        <v>1</v>
      </c>
      <c r="E44" s="9">
        <v>2</v>
      </c>
      <c r="F44" s="9">
        <v>0</v>
      </c>
      <c r="G44" s="9">
        <v>3</v>
      </c>
      <c r="H44" s="122">
        <v>0</v>
      </c>
      <c r="I44" s="18" t="s">
        <v>86</v>
      </c>
      <c r="J44" s="10" t="s">
        <v>29</v>
      </c>
      <c r="K44" s="6">
        <v>0</v>
      </c>
      <c r="L44" s="6">
        <v>0</v>
      </c>
      <c r="M44" s="6">
        <v>1</v>
      </c>
      <c r="N44" s="6">
        <f t="shared" si="1"/>
        <v>1</v>
      </c>
      <c r="O44" s="6">
        <v>2016</v>
      </c>
    </row>
    <row r="45" spans="1:15" ht="19.5" customHeight="1">
      <c r="A45" s="9" t="s">
        <v>160</v>
      </c>
      <c r="B45" s="9" t="s">
        <v>41</v>
      </c>
      <c r="C45" s="9">
        <v>2</v>
      </c>
      <c r="D45" s="9">
        <v>1</v>
      </c>
      <c r="E45" s="9">
        <v>2</v>
      </c>
      <c r="F45" s="9">
        <v>0</v>
      </c>
      <c r="G45" s="9">
        <v>4</v>
      </c>
      <c r="H45" s="122">
        <v>3</v>
      </c>
      <c r="I45" s="19" t="s">
        <v>87</v>
      </c>
      <c r="J45" s="10" t="s">
        <v>28</v>
      </c>
      <c r="K45" s="141">
        <v>14362</v>
      </c>
      <c r="L45" s="141">
        <v>0</v>
      </c>
      <c r="M45" s="141">
        <v>10000</v>
      </c>
      <c r="N45" s="45">
        <f t="shared" si="1"/>
        <v>24362</v>
      </c>
      <c r="O45" s="6">
        <v>2016</v>
      </c>
    </row>
    <row r="46" spans="1:15" ht="19.5" customHeight="1">
      <c r="A46" s="9" t="s">
        <v>160</v>
      </c>
      <c r="B46" s="9" t="s">
        <v>41</v>
      </c>
      <c r="C46" s="9">
        <v>2</v>
      </c>
      <c r="D46" s="9">
        <v>1</v>
      </c>
      <c r="E46" s="9">
        <v>2</v>
      </c>
      <c r="F46" s="9">
        <v>0</v>
      </c>
      <c r="G46" s="9">
        <v>4</v>
      </c>
      <c r="H46" s="122">
        <v>0</v>
      </c>
      <c r="I46" s="18" t="s">
        <v>88</v>
      </c>
      <c r="J46" s="10" t="s">
        <v>29</v>
      </c>
      <c r="K46" s="6">
        <v>12</v>
      </c>
      <c r="L46" s="6">
        <v>6</v>
      </c>
      <c r="M46" s="6">
        <v>12</v>
      </c>
      <c r="N46" s="6">
        <f t="shared" si="1"/>
        <v>30</v>
      </c>
      <c r="O46" s="6">
        <v>2016</v>
      </c>
    </row>
    <row r="47" spans="1:15" ht="45">
      <c r="A47" s="9" t="s">
        <v>160</v>
      </c>
      <c r="B47" s="9" t="s">
        <v>41</v>
      </c>
      <c r="C47" s="9">
        <v>2</v>
      </c>
      <c r="D47" s="9">
        <v>1</v>
      </c>
      <c r="E47" s="9">
        <v>2</v>
      </c>
      <c r="F47" s="9">
        <v>0</v>
      </c>
      <c r="G47" s="9">
        <v>5</v>
      </c>
      <c r="H47" s="122">
        <v>3</v>
      </c>
      <c r="I47" s="19" t="s">
        <v>89</v>
      </c>
      <c r="J47" s="10" t="s">
        <v>28</v>
      </c>
      <c r="K47" s="141">
        <v>7550.1</v>
      </c>
      <c r="L47" s="51">
        <v>0</v>
      </c>
      <c r="M47" s="51">
        <v>0</v>
      </c>
      <c r="N47" s="45">
        <f t="shared" si="1"/>
        <v>7550.1</v>
      </c>
      <c r="O47" s="6">
        <v>2014</v>
      </c>
    </row>
    <row r="48" spans="1:15" ht="19.5" customHeight="1">
      <c r="A48" s="9" t="s">
        <v>160</v>
      </c>
      <c r="B48" s="9" t="s">
        <v>41</v>
      </c>
      <c r="C48" s="9">
        <v>2</v>
      </c>
      <c r="D48" s="9">
        <v>1</v>
      </c>
      <c r="E48" s="9">
        <v>2</v>
      </c>
      <c r="F48" s="9">
        <v>0</v>
      </c>
      <c r="G48" s="9">
        <v>5</v>
      </c>
      <c r="H48" s="122">
        <v>0</v>
      </c>
      <c r="I48" s="18" t="s">
        <v>90</v>
      </c>
      <c r="J48" s="10" t="s">
        <v>32</v>
      </c>
      <c r="K48" s="6">
        <v>1</v>
      </c>
      <c r="L48" s="6">
        <v>0</v>
      </c>
      <c r="M48" s="6">
        <v>0</v>
      </c>
      <c r="N48" s="6">
        <f t="shared" si="1"/>
        <v>1</v>
      </c>
      <c r="O48" s="6">
        <v>2014</v>
      </c>
    </row>
    <row r="49" spans="1:15" ht="45">
      <c r="A49" s="9" t="s">
        <v>160</v>
      </c>
      <c r="B49" s="9" t="s">
        <v>41</v>
      </c>
      <c r="C49" s="9">
        <v>2</v>
      </c>
      <c r="D49" s="9">
        <v>1</v>
      </c>
      <c r="E49" s="9">
        <v>2</v>
      </c>
      <c r="F49" s="9">
        <v>0</v>
      </c>
      <c r="G49" s="9">
        <v>6</v>
      </c>
      <c r="H49" s="122">
        <v>0</v>
      </c>
      <c r="I49" s="22" t="s">
        <v>91</v>
      </c>
      <c r="J49" s="10" t="s">
        <v>28</v>
      </c>
      <c r="K49" s="141">
        <v>0</v>
      </c>
      <c r="L49" s="51">
        <v>0</v>
      </c>
      <c r="M49" s="51">
        <v>0</v>
      </c>
      <c r="N49" s="45">
        <f t="shared" si="1"/>
        <v>0</v>
      </c>
      <c r="O49" s="6"/>
    </row>
    <row r="50" spans="1:15" ht="17.25" customHeight="1">
      <c r="A50" s="9" t="s">
        <v>160</v>
      </c>
      <c r="B50" s="9" t="s">
        <v>41</v>
      </c>
      <c r="C50" s="9">
        <v>2</v>
      </c>
      <c r="D50" s="9">
        <v>1</v>
      </c>
      <c r="E50" s="9">
        <v>2</v>
      </c>
      <c r="F50" s="9">
        <v>0</v>
      </c>
      <c r="G50" s="9">
        <v>6</v>
      </c>
      <c r="H50" s="122">
        <v>0</v>
      </c>
      <c r="I50" s="18" t="s">
        <v>90</v>
      </c>
      <c r="J50" s="10" t="s">
        <v>29</v>
      </c>
      <c r="K50" s="6">
        <v>0</v>
      </c>
      <c r="L50" s="6">
        <v>0</v>
      </c>
      <c r="M50" s="6">
        <v>0</v>
      </c>
      <c r="N50" s="6">
        <f t="shared" si="1"/>
        <v>0</v>
      </c>
      <c r="O50" s="6"/>
    </row>
    <row r="51" spans="1:15" ht="90">
      <c r="A51" s="9" t="s">
        <v>160</v>
      </c>
      <c r="B51" s="9" t="s">
        <v>41</v>
      </c>
      <c r="C51" s="9">
        <v>2</v>
      </c>
      <c r="D51" s="9">
        <v>1</v>
      </c>
      <c r="E51" s="9">
        <v>2</v>
      </c>
      <c r="F51" s="9">
        <v>0</v>
      </c>
      <c r="G51" s="9">
        <v>7</v>
      </c>
      <c r="H51" s="122">
        <v>3</v>
      </c>
      <c r="I51" s="19" t="s">
        <v>92</v>
      </c>
      <c r="J51" s="10" t="s">
        <v>28</v>
      </c>
      <c r="K51" s="51">
        <v>0</v>
      </c>
      <c r="L51" s="51">
        <v>19109.3</v>
      </c>
      <c r="M51" s="141">
        <v>10000</v>
      </c>
      <c r="N51" s="45">
        <f t="shared" si="1"/>
        <v>29109.3</v>
      </c>
      <c r="O51" s="6">
        <v>2016</v>
      </c>
    </row>
    <row r="52" spans="1:15" ht="15">
      <c r="A52" s="9" t="s">
        <v>160</v>
      </c>
      <c r="B52" s="9" t="s">
        <v>41</v>
      </c>
      <c r="C52" s="9">
        <v>2</v>
      </c>
      <c r="D52" s="9">
        <v>1</v>
      </c>
      <c r="E52" s="9">
        <v>2</v>
      </c>
      <c r="F52" s="9">
        <v>0</v>
      </c>
      <c r="G52" s="9">
        <v>7</v>
      </c>
      <c r="H52" s="122">
        <v>0</v>
      </c>
      <c r="I52" s="18" t="s">
        <v>93</v>
      </c>
      <c r="J52" s="19" t="s">
        <v>29</v>
      </c>
      <c r="K52" s="24">
        <v>0</v>
      </c>
      <c r="L52" s="24">
        <v>2</v>
      </c>
      <c r="M52" s="37">
        <v>0</v>
      </c>
      <c r="N52" s="24">
        <f t="shared" si="1"/>
        <v>2</v>
      </c>
      <c r="O52" s="37">
        <v>2015</v>
      </c>
    </row>
    <row r="53" spans="1:15" ht="30">
      <c r="A53" s="9" t="s">
        <v>160</v>
      </c>
      <c r="B53" s="9" t="s">
        <v>41</v>
      </c>
      <c r="C53" s="9">
        <v>2</v>
      </c>
      <c r="D53" s="9">
        <v>1</v>
      </c>
      <c r="E53" s="9">
        <v>2</v>
      </c>
      <c r="F53" s="9">
        <v>0</v>
      </c>
      <c r="G53" s="9">
        <v>7</v>
      </c>
      <c r="H53" s="122">
        <v>0</v>
      </c>
      <c r="I53" s="18" t="s">
        <v>94</v>
      </c>
      <c r="J53" s="75" t="s">
        <v>29</v>
      </c>
      <c r="K53" s="24">
        <v>0</v>
      </c>
      <c r="L53" s="24">
        <v>0</v>
      </c>
      <c r="M53" s="37">
        <v>2</v>
      </c>
      <c r="N53" s="24">
        <f t="shared" si="1"/>
        <v>2</v>
      </c>
      <c r="O53" s="37">
        <v>2016</v>
      </c>
    </row>
    <row r="54" spans="1:15" ht="45">
      <c r="A54" s="9" t="s">
        <v>160</v>
      </c>
      <c r="B54" s="9" t="s">
        <v>41</v>
      </c>
      <c r="C54" s="9">
        <v>2</v>
      </c>
      <c r="D54" s="9">
        <v>1</v>
      </c>
      <c r="E54" s="9">
        <v>2</v>
      </c>
      <c r="F54" s="9">
        <v>0</v>
      </c>
      <c r="G54" s="9">
        <v>8</v>
      </c>
      <c r="H54" s="122">
        <v>3</v>
      </c>
      <c r="I54" s="142" t="s">
        <v>171</v>
      </c>
      <c r="J54" s="10" t="s">
        <v>28</v>
      </c>
      <c r="K54" s="105">
        <v>750</v>
      </c>
      <c r="L54" s="101">
        <v>0</v>
      </c>
      <c r="M54" s="147">
        <v>6900.04</v>
      </c>
      <c r="N54" s="103">
        <f>K54+M54</f>
        <v>7650.04</v>
      </c>
      <c r="O54" s="37">
        <v>2016</v>
      </c>
    </row>
    <row r="55" spans="1:15" ht="30">
      <c r="A55" s="9" t="s">
        <v>160</v>
      </c>
      <c r="B55" s="9" t="s">
        <v>41</v>
      </c>
      <c r="C55" s="9">
        <v>2</v>
      </c>
      <c r="D55" s="9">
        <v>1</v>
      </c>
      <c r="E55" s="9">
        <v>2</v>
      </c>
      <c r="F55" s="9">
        <v>0</v>
      </c>
      <c r="G55" s="9">
        <v>8</v>
      </c>
      <c r="H55" s="122">
        <v>0</v>
      </c>
      <c r="I55" s="142" t="s">
        <v>173</v>
      </c>
      <c r="J55" s="74" t="s">
        <v>29</v>
      </c>
      <c r="K55" s="66">
        <v>1</v>
      </c>
      <c r="L55" s="101">
        <v>0</v>
      </c>
      <c r="M55" s="101">
        <v>0</v>
      </c>
      <c r="N55" s="101">
        <v>1</v>
      </c>
      <c r="O55" s="37">
        <v>2016</v>
      </c>
    </row>
    <row r="56" spans="1:15" ht="30">
      <c r="A56" s="9" t="s">
        <v>160</v>
      </c>
      <c r="B56" s="9" t="s">
        <v>41</v>
      </c>
      <c r="C56" s="9">
        <v>2</v>
      </c>
      <c r="D56" s="9">
        <v>1</v>
      </c>
      <c r="E56" s="9">
        <v>2</v>
      </c>
      <c r="F56" s="9">
        <v>0</v>
      </c>
      <c r="G56" s="9">
        <v>8</v>
      </c>
      <c r="H56" s="122">
        <v>0</v>
      </c>
      <c r="I56" s="142" t="s">
        <v>172</v>
      </c>
      <c r="J56" s="69" t="s">
        <v>174</v>
      </c>
      <c r="K56" s="24">
        <v>0</v>
      </c>
      <c r="L56" s="101">
        <v>0</v>
      </c>
      <c r="M56" s="101">
        <v>185.6</v>
      </c>
      <c r="N56" s="101">
        <v>185.6</v>
      </c>
      <c r="O56" s="37">
        <v>2016</v>
      </c>
    </row>
    <row r="57" spans="1:15" ht="30">
      <c r="A57" s="9" t="s">
        <v>160</v>
      </c>
      <c r="B57" s="9" t="s">
        <v>41</v>
      </c>
      <c r="C57" s="9">
        <v>2</v>
      </c>
      <c r="D57" s="9">
        <v>1</v>
      </c>
      <c r="E57" s="9">
        <v>2</v>
      </c>
      <c r="F57" s="9">
        <v>0</v>
      </c>
      <c r="G57" s="9">
        <v>8</v>
      </c>
      <c r="H57" s="122">
        <v>0</v>
      </c>
      <c r="I57" s="142" t="s">
        <v>175</v>
      </c>
      <c r="J57" s="69" t="s">
        <v>174</v>
      </c>
      <c r="K57" s="24">
        <v>0</v>
      </c>
      <c r="L57" s="101">
        <v>0</v>
      </c>
      <c r="M57" s="105">
        <v>2916</v>
      </c>
      <c r="N57" s="105">
        <v>2916</v>
      </c>
      <c r="O57" s="37">
        <v>2016</v>
      </c>
    </row>
    <row r="58" spans="1:15" ht="60">
      <c r="A58" s="9" t="s">
        <v>160</v>
      </c>
      <c r="B58" s="9" t="s">
        <v>41</v>
      </c>
      <c r="C58" s="9">
        <v>2</v>
      </c>
      <c r="D58" s="9">
        <v>1</v>
      </c>
      <c r="E58" s="9">
        <v>2</v>
      </c>
      <c r="F58" s="9">
        <v>0</v>
      </c>
      <c r="G58" s="9">
        <v>9</v>
      </c>
      <c r="H58" s="122">
        <v>3</v>
      </c>
      <c r="I58" s="142" t="s">
        <v>176</v>
      </c>
      <c r="J58" s="10" t="s">
        <v>28</v>
      </c>
      <c r="K58" s="131">
        <v>12458.08</v>
      </c>
      <c r="L58" s="105">
        <v>0</v>
      </c>
      <c r="M58" s="129">
        <v>0</v>
      </c>
      <c r="N58" s="105">
        <f>K58+L58+M58</f>
        <v>12458.08</v>
      </c>
      <c r="O58" s="104">
        <v>2014</v>
      </c>
    </row>
    <row r="59" spans="1:15" ht="30">
      <c r="A59" s="9" t="s">
        <v>160</v>
      </c>
      <c r="B59" s="9" t="s">
        <v>41</v>
      </c>
      <c r="C59" s="9">
        <v>2</v>
      </c>
      <c r="D59" s="9">
        <v>1</v>
      </c>
      <c r="E59" s="9">
        <v>2</v>
      </c>
      <c r="F59" s="9">
        <v>0</v>
      </c>
      <c r="G59" s="9">
        <v>9</v>
      </c>
      <c r="H59" s="122">
        <v>0</v>
      </c>
      <c r="I59" s="142" t="s">
        <v>175</v>
      </c>
      <c r="J59" s="69" t="s">
        <v>174</v>
      </c>
      <c r="K59" s="131">
        <v>318.62</v>
      </c>
      <c r="L59" s="105">
        <v>0</v>
      </c>
      <c r="M59" s="129">
        <v>0</v>
      </c>
      <c r="N59" s="105">
        <f>K59+L59+M59</f>
        <v>318.62</v>
      </c>
      <c r="O59" s="104">
        <v>2014</v>
      </c>
    </row>
    <row r="60" spans="1:15" ht="60">
      <c r="A60" s="9" t="s">
        <v>160</v>
      </c>
      <c r="B60" s="9" t="s">
        <v>41</v>
      </c>
      <c r="C60" s="9">
        <v>2</v>
      </c>
      <c r="D60" s="9">
        <v>1</v>
      </c>
      <c r="E60" s="122">
        <v>2</v>
      </c>
      <c r="F60" s="122">
        <v>1</v>
      </c>
      <c r="G60" s="122">
        <v>0</v>
      </c>
      <c r="H60" s="122">
        <v>3</v>
      </c>
      <c r="I60" s="142" t="s">
        <v>183</v>
      </c>
      <c r="J60" s="10" t="s">
        <v>28</v>
      </c>
      <c r="K60" s="131">
        <v>5000</v>
      </c>
      <c r="L60" s="130">
        <v>0</v>
      </c>
      <c r="M60" s="60">
        <v>0</v>
      </c>
      <c r="N60" s="64">
        <f>K60+L60+M60</f>
        <v>5000</v>
      </c>
      <c r="O60" s="37">
        <v>2015</v>
      </c>
    </row>
    <row r="61" spans="1:15" ht="60">
      <c r="A61" s="122" t="s">
        <v>160</v>
      </c>
      <c r="B61" s="122" t="s">
        <v>41</v>
      </c>
      <c r="C61" s="122">
        <v>2</v>
      </c>
      <c r="D61" s="122">
        <v>1</v>
      </c>
      <c r="E61" s="122">
        <v>2</v>
      </c>
      <c r="F61" s="122">
        <v>1</v>
      </c>
      <c r="G61" s="122">
        <v>0</v>
      </c>
      <c r="H61" s="122">
        <v>2</v>
      </c>
      <c r="I61" s="142" t="s">
        <v>184</v>
      </c>
      <c r="J61" s="22" t="s">
        <v>28</v>
      </c>
      <c r="K61" s="131">
        <v>20000</v>
      </c>
      <c r="L61" s="130">
        <v>0</v>
      </c>
      <c r="M61" s="130">
        <v>0</v>
      </c>
      <c r="N61" s="105">
        <f>K61+L61+M61</f>
        <v>20000</v>
      </c>
      <c r="O61" s="104">
        <v>2015</v>
      </c>
    </row>
    <row r="62" spans="1:15" ht="30">
      <c r="A62" s="9" t="s">
        <v>160</v>
      </c>
      <c r="B62" s="9" t="s">
        <v>41</v>
      </c>
      <c r="C62" s="9">
        <v>2</v>
      </c>
      <c r="D62" s="9">
        <v>1</v>
      </c>
      <c r="E62" s="122">
        <v>2</v>
      </c>
      <c r="F62" s="122">
        <v>1</v>
      </c>
      <c r="G62" s="122">
        <v>0</v>
      </c>
      <c r="H62" s="122">
        <v>0</v>
      </c>
      <c r="I62" s="142" t="s">
        <v>99</v>
      </c>
      <c r="J62" s="75" t="s">
        <v>29</v>
      </c>
      <c r="K62" s="24">
        <v>0</v>
      </c>
      <c r="L62" s="24">
        <v>1</v>
      </c>
      <c r="M62" s="24">
        <v>0</v>
      </c>
      <c r="N62" s="24">
        <f>SUM(K62:M62)</f>
        <v>1</v>
      </c>
      <c r="O62" s="37">
        <v>2015</v>
      </c>
    </row>
    <row r="63" spans="1:15" ht="30">
      <c r="A63" s="9" t="s">
        <v>160</v>
      </c>
      <c r="B63" s="9" t="s">
        <v>41</v>
      </c>
      <c r="C63" s="9">
        <v>2</v>
      </c>
      <c r="D63" s="9">
        <v>1</v>
      </c>
      <c r="E63" s="122">
        <v>2</v>
      </c>
      <c r="F63" s="9">
        <v>0</v>
      </c>
      <c r="G63" s="9">
        <v>0</v>
      </c>
      <c r="H63" s="122">
        <v>0</v>
      </c>
      <c r="I63" s="18" t="s">
        <v>227</v>
      </c>
      <c r="J63" s="67" t="s">
        <v>28</v>
      </c>
      <c r="K63" s="152">
        <f>K66+K68+K69+K73</f>
        <v>11346</v>
      </c>
      <c r="L63" s="152">
        <f>L66+L68+L69+L73</f>
        <v>0</v>
      </c>
      <c r="M63" s="152">
        <f>M66+M68+M69+M71+M73</f>
        <v>12600</v>
      </c>
      <c r="N63" s="50">
        <f>SUM(K63:M63)</f>
        <v>23946</v>
      </c>
      <c r="O63" s="24">
        <v>2016</v>
      </c>
    </row>
    <row r="64" spans="1:15" ht="45">
      <c r="A64" s="9" t="s">
        <v>160</v>
      </c>
      <c r="B64" s="9" t="s">
        <v>41</v>
      </c>
      <c r="C64" s="9">
        <v>2</v>
      </c>
      <c r="D64" s="9">
        <v>1</v>
      </c>
      <c r="E64" s="9">
        <v>2</v>
      </c>
      <c r="F64" s="9">
        <v>0</v>
      </c>
      <c r="G64" s="9">
        <v>0</v>
      </c>
      <c r="H64" s="122">
        <v>0</v>
      </c>
      <c r="I64" s="18" t="s">
        <v>228</v>
      </c>
      <c r="J64" s="19" t="s">
        <v>31</v>
      </c>
      <c r="K64" s="37">
        <v>106</v>
      </c>
      <c r="L64" s="24">
        <v>104</v>
      </c>
      <c r="M64" s="24">
        <v>104</v>
      </c>
      <c r="N64" s="24">
        <f>M64</f>
        <v>104</v>
      </c>
      <c r="O64" s="24">
        <v>2016</v>
      </c>
    </row>
    <row r="65" spans="1:15" ht="45">
      <c r="A65" s="9" t="s">
        <v>160</v>
      </c>
      <c r="B65" s="9" t="s">
        <v>41</v>
      </c>
      <c r="C65" s="9">
        <v>2</v>
      </c>
      <c r="D65" s="9">
        <v>1</v>
      </c>
      <c r="E65" s="9">
        <v>2</v>
      </c>
      <c r="F65" s="9">
        <v>0</v>
      </c>
      <c r="G65" s="9">
        <v>0</v>
      </c>
      <c r="H65" s="122">
        <v>0</v>
      </c>
      <c r="I65" s="40" t="s">
        <v>229</v>
      </c>
      <c r="J65" s="19" t="s">
        <v>65</v>
      </c>
      <c r="K65" s="24">
        <v>0.099</v>
      </c>
      <c r="L65" s="24">
        <v>0.099</v>
      </c>
      <c r="M65" s="24">
        <v>0.099</v>
      </c>
      <c r="N65" s="24">
        <f>M65</f>
        <v>0.099</v>
      </c>
      <c r="O65" s="24">
        <v>2014</v>
      </c>
    </row>
    <row r="66" spans="1:15" ht="45">
      <c r="A66" s="9" t="s">
        <v>160</v>
      </c>
      <c r="B66" s="9" t="s">
        <v>41</v>
      </c>
      <c r="C66" s="9">
        <v>2</v>
      </c>
      <c r="D66" s="9">
        <v>1</v>
      </c>
      <c r="E66" s="9">
        <v>3</v>
      </c>
      <c r="F66" s="9">
        <v>0</v>
      </c>
      <c r="G66" s="9">
        <v>8</v>
      </c>
      <c r="H66" s="122">
        <v>3</v>
      </c>
      <c r="I66" s="19" t="s">
        <v>98</v>
      </c>
      <c r="J66" s="10" t="s">
        <v>28</v>
      </c>
      <c r="K66" s="51">
        <v>0</v>
      </c>
      <c r="L66" s="51">
        <v>0</v>
      </c>
      <c r="M66" s="141">
        <v>7500</v>
      </c>
      <c r="N66" s="45">
        <f>SUM(K66:M66)</f>
        <v>7500</v>
      </c>
      <c r="O66" s="6">
        <v>2016</v>
      </c>
    </row>
    <row r="67" spans="1:15" ht="23.25" customHeight="1">
      <c r="A67" s="9" t="s">
        <v>160</v>
      </c>
      <c r="B67" s="9" t="s">
        <v>41</v>
      </c>
      <c r="C67" s="9">
        <v>2</v>
      </c>
      <c r="D67" s="9">
        <v>1</v>
      </c>
      <c r="E67" s="9">
        <v>3</v>
      </c>
      <c r="F67" s="9">
        <v>0</v>
      </c>
      <c r="G67" s="9">
        <v>8</v>
      </c>
      <c r="H67" s="122">
        <v>0</v>
      </c>
      <c r="I67" s="18" t="s">
        <v>90</v>
      </c>
      <c r="J67" s="74" t="s">
        <v>29</v>
      </c>
      <c r="K67" s="6">
        <v>0</v>
      </c>
      <c r="L67" s="6">
        <v>0</v>
      </c>
      <c r="M67" s="6">
        <v>1</v>
      </c>
      <c r="N67" s="6">
        <f>SUM(K67:M67)</f>
        <v>1</v>
      </c>
      <c r="O67" s="6">
        <v>2016</v>
      </c>
    </row>
    <row r="68" spans="1:15" ht="45">
      <c r="A68" s="9" t="s">
        <v>160</v>
      </c>
      <c r="B68" s="9" t="s">
        <v>41</v>
      </c>
      <c r="C68" s="9">
        <v>2</v>
      </c>
      <c r="D68" s="9">
        <v>1</v>
      </c>
      <c r="E68" s="9">
        <v>3</v>
      </c>
      <c r="F68" s="9">
        <v>0</v>
      </c>
      <c r="G68" s="9">
        <v>9</v>
      </c>
      <c r="H68" s="122">
        <v>3</v>
      </c>
      <c r="I68" s="19" t="s">
        <v>148</v>
      </c>
      <c r="J68" s="10" t="s">
        <v>28</v>
      </c>
      <c r="K68" s="141">
        <v>9146</v>
      </c>
      <c r="L68" s="51">
        <v>0</v>
      </c>
      <c r="M68" s="51">
        <v>0</v>
      </c>
      <c r="N68" s="45">
        <f>SUM(K68:M68)</f>
        <v>9146</v>
      </c>
      <c r="O68" s="6">
        <v>2014</v>
      </c>
    </row>
    <row r="69" spans="1:15" ht="60">
      <c r="A69" s="9" t="s">
        <v>160</v>
      </c>
      <c r="B69" s="9" t="s">
        <v>41</v>
      </c>
      <c r="C69" s="9">
        <v>2</v>
      </c>
      <c r="D69" s="9">
        <v>1</v>
      </c>
      <c r="E69" s="9">
        <v>3</v>
      </c>
      <c r="F69" s="9">
        <v>1</v>
      </c>
      <c r="G69" s="9">
        <v>2</v>
      </c>
      <c r="H69" s="122">
        <v>3</v>
      </c>
      <c r="I69" s="22" t="s">
        <v>185</v>
      </c>
      <c r="J69" s="22" t="s">
        <v>28</v>
      </c>
      <c r="K69" s="141">
        <v>2200</v>
      </c>
      <c r="L69" s="51">
        <v>0</v>
      </c>
      <c r="M69" s="51">
        <v>0</v>
      </c>
      <c r="N69" s="45">
        <f>K69+L69+M69</f>
        <v>2200</v>
      </c>
      <c r="O69" s="6">
        <v>2014</v>
      </c>
    </row>
    <row r="70" spans="1:15" ht="30">
      <c r="A70" s="9" t="s">
        <v>160</v>
      </c>
      <c r="B70" s="9" t="s">
        <v>41</v>
      </c>
      <c r="C70" s="9">
        <v>2</v>
      </c>
      <c r="D70" s="9">
        <v>1</v>
      </c>
      <c r="E70" s="9">
        <v>3</v>
      </c>
      <c r="F70" s="9">
        <v>1</v>
      </c>
      <c r="G70" s="9">
        <v>2</v>
      </c>
      <c r="H70" s="122">
        <v>0</v>
      </c>
      <c r="I70" s="18" t="s">
        <v>99</v>
      </c>
      <c r="J70" s="75" t="s">
        <v>29</v>
      </c>
      <c r="K70" s="24">
        <v>1</v>
      </c>
      <c r="L70" s="24">
        <v>0</v>
      </c>
      <c r="M70" s="24">
        <v>0</v>
      </c>
      <c r="N70" s="24">
        <f aca="true" t="shared" si="2" ref="N70:N76">SUM(K70:M70)</f>
        <v>1</v>
      </c>
      <c r="O70" s="37">
        <v>2014</v>
      </c>
    </row>
    <row r="71" spans="1:15" ht="30">
      <c r="A71" s="9" t="s">
        <v>160</v>
      </c>
      <c r="B71" s="9" t="s">
        <v>41</v>
      </c>
      <c r="C71" s="9">
        <v>2</v>
      </c>
      <c r="D71" s="9">
        <v>1</v>
      </c>
      <c r="E71" s="9">
        <v>3</v>
      </c>
      <c r="F71" s="9">
        <v>1</v>
      </c>
      <c r="G71" s="9">
        <v>0</v>
      </c>
      <c r="H71" s="122">
        <v>3</v>
      </c>
      <c r="I71" s="19" t="s">
        <v>100</v>
      </c>
      <c r="J71" s="19" t="s">
        <v>28</v>
      </c>
      <c r="K71" s="56">
        <v>0</v>
      </c>
      <c r="L71" s="56">
        <v>0</v>
      </c>
      <c r="M71" s="141">
        <v>5000</v>
      </c>
      <c r="N71" s="50">
        <f t="shared" si="2"/>
        <v>5000</v>
      </c>
      <c r="O71" s="24">
        <v>2016</v>
      </c>
    </row>
    <row r="72" spans="1:15" ht="30">
      <c r="A72" s="9" t="s">
        <v>160</v>
      </c>
      <c r="B72" s="9" t="s">
        <v>41</v>
      </c>
      <c r="C72" s="9">
        <v>2</v>
      </c>
      <c r="D72" s="9">
        <v>1</v>
      </c>
      <c r="E72" s="9">
        <v>3</v>
      </c>
      <c r="F72" s="9">
        <v>1</v>
      </c>
      <c r="G72" s="9">
        <v>0</v>
      </c>
      <c r="H72" s="122">
        <v>0</v>
      </c>
      <c r="I72" s="18" t="s">
        <v>101</v>
      </c>
      <c r="J72" s="75" t="s">
        <v>30</v>
      </c>
      <c r="K72" s="37">
        <v>0</v>
      </c>
      <c r="L72" s="37">
        <v>0</v>
      </c>
      <c r="M72" s="37">
        <v>945</v>
      </c>
      <c r="N72" s="24">
        <f t="shared" si="2"/>
        <v>945</v>
      </c>
      <c r="O72" s="37">
        <v>2016</v>
      </c>
    </row>
    <row r="73" spans="1:15" ht="45">
      <c r="A73" s="9" t="s">
        <v>160</v>
      </c>
      <c r="B73" s="9" t="s">
        <v>41</v>
      </c>
      <c r="C73" s="9">
        <v>2</v>
      </c>
      <c r="D73" s="9">
        <v>1</v>
      </c>
      <c r="E73" s="9">
        <v>3</v>
      </c>
      <c r="F73" s="9">
        <v>1</v>
      </c>
      <c r="G73" s="9">
        <v>1</v>
      </c>
      <c r="H73" s="122">
        <v>3</v>
      </c>
      <c r="I73" s="19" t="s">
        <v>102</v>
      </c>
      <c r="J73" s="19" t="s">
        <v>28</v>
      </c>
      <c r="K73" s="56">
        <v>0</v>
      </c>
      <c r="L73" s="56">
        <v>0</v>
      </c>
      <c r="M73" s="141">
        <v>100</v>
      </c>
      <c r="N73" s="50">
        <f t="shared" si="2"/>
        <v>100</v>
      </c>
      <c r="O73" s="24">
        <v>2016</v>
      </c>
    </row>
    <row r="74" spans="1:15" ht="48.75" customHeight="1">
      <c r="A74" s="9" t="s">
        <v>160</v>
      </c>
      <c r="B74" s="9" t="s">
        <v>41</v>
      </c>
      <c r="C74" s="9">
        <v>2</v>
      </c>
      <c r="D74" s="9">
        <v>1</v>
      </c>
      <c r="E74" s="9">
        <v>3</v>
      </c>
      <c r="F74" s="9">
        <v>1</v>
      </c>
      <c r="G74" s="9">
        <v>1</v>
      </c>
      <c r="H74" s="122">
        <v>0</v>
      </c>
      <c r="I74" s="12" t="s">
        <v>78</v>
      </c>
      <c r="J74" s="75" t="s">
        <v>29</v>
      </c>
      <c r="K74" s="37">
        <v>0</v>
      </c>
      <c r="L74" s="37">
        <v>0</v>
      </c>
      <c r="M74" s="37">
        <v>1</v>
      </c>
      <c r="N74" s="37">
        <f t="shared" si="2"/>
        <v>1</v>
      </c>
      <c r="O74" s="24">
        <v>2016</v>
      </c>
    </row>
    <row r="75" spans="1:15" ht="31.5">
      <c r="A75" s="9" t="s">
        <v>160</v>
      </c>
      <c r="B75" s="9" t="s">
        <v>41</v>
      </c>
      <c r="C75" s="9">
        <v>3</v>
      </c>
      <c r="D75" s="9">
        <v>0</v>
      </c>
      <c r="E75" s="9">
        <v>0</v>
      </c>
      <c r="F75" s="9">
        <v>0</v>
      </c>
      <c r="G75" s="9">
        <v>0</v>
      </c>
      <c r="H75" s="122">
        <v>0</v>
      </c>
      <c r="I75" s="11" t="s">
        <v>230</v>
      </c>
      <c r="J75" s="41" t="s">
        <v>28</v>
      </c>
      <c r="K75" s="156">
        <f>K80+K83+K85</f>
        <v>2106.74</v>
      </c>
      <c r="L75" s="156">
        <f>L80+L83+L85</f>
        <v>44344.6</v>
      </c>
      <c r="M75" s="156">
        <f>M80+M83+M85</f>
        <v>18318.08</v>
      </c>
      <c r="N75" s="58">
        <f t="shared" si="2"/>
        <v>64769.42</v>
      </c>
      <c r="O75" s="24">
        <v>2016</v>
      </c>
    </row>
    <row r="76" spans="1:15" ht="60">
      <c r="A76" s="9" t="s">
        <v>160</v>
      </c>
      <c r="B76" s="9" t="s">
        <v>41</v>
      </c>
      <c r="C76" s="9">
        <v>3</v>
      </c>
      <c r="D76" s="9">
        <v>1</v>
      </c>
      <c r="E76" s="9">
        <v>1</v>
      </c>
      <c r="F76" s="9">
        <v>0</v>
      </c>
      <c r="G76" s="9">
        <v>0</v>
      </c>
      <c r="H76" s="122">
        <v>0</v>
      </c>
      <c r="I76" s="18" t="s">
        <v>233</v>
      </c>
      <c r="J76" s="19" t="s">
        <v>28</v>
      </c>
      <c r="K76" s="50">
        <f>K80+K83+K85</f>
        <v>2106.74</v>
      </c>
      <c r="L76" s="50">
        <f>L80+L83+L85</f>
        <v>44344.6</v>
      </c>
      <c r="M76" s="50">
        <f>M80+M83+M85</f>
        <v>18318.08</v>
      </c>
      <c r="N76" s="50">
        <f t="shared" si="2"/>
        <v>64769.42</v>
      </c>
      <c r="O76" s="24">
        <v>2016</v>
      </c>
    </row>
    <row r="77" spans="1:15" ht="45">
      <c r="A77" s="9" t="s">
        <v>160</v>
      </c>
      <c r="B77" s="9" t="s">
        <v>41</v>
      </c>
      <c r="C77" s="9">
        <v>3</v>
      </c>
      <c r="D77" s="9">
        <v>1</v>
      </c>
      <c r="E77" s="9">
        <v>1</v>
      </c>
      <c r="F77" s="9">
        <v>0</v>
      </c>
      <c r="G77" s="9">
        <v>0</v>
      </c>
      <c r="H77" s="122">
        <v>0</v>
      </c>
      <c r="I77" s="18" t="s">
        <v>234</v>
      </c>
      <c r="J77" s="19" t="s">
        <v>59</v>
      </c>
      <c r="K77" s="24">
        <v>1</v>
      </c>
      <c r="L77" s="24">
        <v>1</v>
      </c>
      <c r="M77" s="24">
        <v>1</v>
      </c>
      <c r="N77" s="24">
        <v>1</v>
      </c>
      <c r="O77" s="24">
        <v>2015</v>
      </c>
    </row>
    <row r="78" spans="1:15" ht="60">
      <c r="A78" s="9" t="s">
        <v>160</v>
      </c>
      <c r="B78" s="9" t="s">
        <v>41</v>
      </c>
      <c r="C78" s="9">
        <v>3</v>
      </c>
      <c r="D78" s="9">
        <v>1</v>
      </c>
      <c r="E78" s="9">
        <v>1</v>
      </c>
      <c r="F78" s="9">
        <v>0</v>
      </c>
      <c r="G78" s="9">
        <v>0</v>
      </c>
      <c r="H78" s="122">
        <v>0</v>
      </c>
      <c r="I78" s="40" t="s">
        <v>236</v>
      </c>
      <c r="J78" s="19" t="s">
        <v>34</v>
      </c>
      <c r="K78" s="24">
        <v>8.33</v>
      </c>
      <c r="L78" s="24">
        <v>8.33</v>
      </c>
      <c r="M78" s="24">
        <v>16.66</v>
      </c>
      <c r="N78" s="24">
        <f>M78</f>
        <v>16.66</v>
      </c>
      <c r="O78" s="24">
        <v>2016</v>
      </c>
    </row>
    <row r="79" spans="1:15" ht="62.25" customHeight="1">
      <c r="A79" s="9" t="s">
        <v>160</v>
      </c>
      <c r="B79" s="9" t="s">
        <v>41</v>
      </c>
      <c r="C79" s="9">
        <v>3</v>
      </c>
      <c r="D79" s="9">
        <v>1</v>
      </c>
      <c r="E79" s="9">
        <v>1</v>
      </c>
      <c r="F79" s="9">
        <v>0</v>
      </c>
      <c r="G79" s="9">
        <v>0</v>
      </c>
      <c r="H79" s="122">
        <v>0</v>
      </c>
      <c r="I79" s="12" t="s">
        <v>235</v>
      </c>
      <c r="J79" s="10" t="s">
        <v>31</v>
      </c>
      <c r="K79" s="6">
        <v>24.58</v>
      </c>
      <c r="L79" s="6">
        <v>22.03</v>
      </c>
      <c r="M79" s="6">
        <v>21.19</v>
      </c>
      <c r="N79" s="6">
        <f>M79</f>
        <v>21.19</v>
      </c>
      <c r="O79" s="6">
        <v>2016</v>
      </c>
    </row>
    <row r="80" spans="1:15" ht="45">
      <c r="A80" s="9" t="s">
        <v>160</v>
      </c>
      <c r="B80" s="9" t="s">
        <v>41</v>
      </c>
      <c r="C80" s="9">
        <v>3</v>
      </c>
      <c r="D80" s="9">
        <v>1</v>
      </c>
      <c r="E80" s="9">
        <v>1</v>
      </c>
      <c r="F80" s="9">
        <v>0</v>
      </c>
      <c r="G80" s="9">
        <v>1</v>
      </c>
      <c r="H80" s="122">
        <v>3</v>
      </c>
      <c r="I80" s="19" t="s">
        <v>161</v>
      </c>
      <c r="J80" s="10" t="s">
        <v>28</v>
      </c>
      <c r="K80" s="51">
        <v>2106.74</v>
      </c>
      <c r="L80" s="51">
        <v>6249.2</v>
      </c>
      <c r="M80" s="51">
        <v>0</v>
      </c>
      <c r="N80" s="45">
        <f aca="true" t="shared" si="3" ref="N80:N87">SUM(K80:M80)</f>
        <v>8355.939999999999</v>
      </c>
      <c r="O80" s="6">
        <v>2015</v>
      </c>
    </row>
    <row r="81" spans="1:15" ht="30">
      <c r="A81" s="9" t="s">
        <v>160</v>
      </c>
      <c r="B81" s="9" t="s">
        <v>41</v>
      </c>
      <c r="C81" s="9">
        <v>3</v>
      </c>
      <c r="D81" s="9">
        <v>1</v>
      </c>
      <c r="E81" s="9">
        <v>1</v>
      </c>
      <c r="F81" s="9">
        <v>0</v>
      </c>
      <c r="G81" s="9">
        <v>1</v>
      </c>
      <c r="H81" s="122">
        <v>0</v>
      </c>
      <c r="I81" s="18" t="s">
        <v>142</v>
      </c>
      <c r="J81" s="76" t="s">
        <v>33</v>
      </c>
      <c r="K81" s="37">
        <v>0</v>
      </c>
      <c r="L81" s="6">
        <v>1</v>
      </c>
      <c r="M81" s="6">
        <v>0</v>
      </c>
      <c r="N81" s="6">
        <f t="shared" si="3"/>
        <v>1</v>
      </c>
      <c r="O81" s="6">
        <v>2015</v>
      </c>
    </row>
    <row r="82" spans="1:15" ht="30">
      <c r="A82" s="9" t="s">
        <v>160</v>
      </c>
      <c r="B82" s="9" t="s">
        <v>41</v>
      </c>
      <c r="C82" s="9">
        <v>3</v>
      </c>
      <c r="D82" s="9">
        <v>1</v>
      </c>
      <c r="E82" s="9">
        <v>1</v>
      </c>
      <c r="F82" s="9">
        <v>0</v>
      </c>
      <c r="G82" s="9">
        <v>1</v>
      </c>
      <c r="H82" s="122">
        <v>0</v>
      </c>
      <c r="I82" s="18" t="s">
        <v>105</v>
      </c>
      <c r="J82" s="76" t="s">
        <v>33</v>
      </c>
      <c r="K82" s="37">
        <v>1</v>
      </c>
      <c r="L82" s="6">
        <v>0</v>
      </c>
      <c r="M82" s="6">
        <v>0</v>
      </c>
      <c r="N82" s="6">
        <f t="shared" si="3"/>
        <v>1</v>
      </c>
      <c r="O82" s="6">
        <v>2014</v>
      </c>
    </row>
    <row r="83" spans="1:15" ht="30">
      <c r="A83" s="9" t="s">
        <v>160</v>
      </c>
      <c r="B83" s="9" t="s">
        <v>41</v>
      </c>
      <c r="C83" s="9">
        <v>3</v>
      </c>
      <c r="D83" s="9">
        <v>1</v>
      </c>
      <c r="E83" s="9">
        <v>1</v>
      </c>
      <c r="F83" s="9">
        <v>0</v>
      </c>
      <c r="G83" s="9">
        <v>2</v>
      </c>
      <c r="H83" s="122">
        <v>3</v>
      </c>
      <c r="I83" s="19" t="s">
        <v>169</v>
      </c>
      <c r="J83" s="76" t="s">
        <v>28</v>
      </c>
      <c r="K83" s="51">
        <v>0</v>
      </c>
      <c r="L83" s="51">
        <v>0</v>
      </c>
      <c r="M83" s="51">
        <v>443.58</v>
      </c>
      <c r="N83" s="45">
        <f t="shared" si="3"/>
        <v>443.58</v>
      </c>
      <c r="O83" s="6">
        <v>2016</v>
      </c>
    </row>
    <row r="84" spans="1:15" ht="15">
      <c r="A84" s="9" t="s">
        <v>160</v>
      </c>
      <c r="B84" s="9" t="s">
        <v>41</v>
      </c>
      <c r="C84" s="9">
        <v>3</v>
      </c>
      <c r="D84" s="9">
        <v>1</v>
      </c>
      <c r="E84" s="9">
        <v>1</v>
      </c>
      <c r="F84" s="9">
        <v>0</v>
      </c>
      <c r="G84" s="9">
        <v>2</v>
      </c>
      <c r="H84" s="122">
        <v>1</v>
      </c>
      <c r="I84" s="18" t="s">
        <v>106</v>
      </c>
      <c r="J84" s="76" t="s">
        <v>35</v>
      </c>
      <c r="K84" s="6">
        <v>0</v>
      </c>
      <c r="L84" s="6">
        <v>0</v>
      </c>
      <c r="M84" s="6">
        <v>1</v>
      </c>
      <c r="N84" s="6">
        <f t="shared" si="3"/>
        <v>1</v>
      </c>
      <c r="O84" s="6">
        <v>2016</v>
      </c>
    </row>
    <row r="85" spans="1:15" ht="45">
      <c r="A85" s="9" t="s">
        <v>160</v>
      </c>
      <c r="B85" s="9" t="s">
        <v>41</v>
      </c>
      <c r="C85" s="9">
        <v>3</v>
      </c>
      <c r="D85" s="9">
        <v>1</v>
      </c>
      <c r="E85" s="9">
        <v>1</v>
      </c>
      <c r="F85" s="9">
        <v>0</v>
      </c>
      <c r="G85" s="9">
        <v>3</v>
      </c>
      <c r="H85" s="122">
        <v>3</v>
      </c>
      <c r="I85" s="19" t="s">
        <v>151</v>
      </c>
      <c r="J85" s="76" t="s">
        <v>28</v>
      </c>
      <c r="K85" s="51">
        <v>0</v>
      </c>
      <c r="L85" s="51">
        <v>38095.4</v>
      </c>
      <c r="M85" s="51">
        <v>17874.5</v>
      </c>
      <c r="N85" s="45">
        <f t="shared" si="3"/>
        <v>55969.9</v>
      </c>
      <c r="O85" s="6">
        <v>2016</v>
      </c>
    </row>
    <row r="86" spans="1:15" ht="15">
      <c r="A86" s="9" t="s">
        <v>160</v>
      </c>
      <c r="B86" s="9" t="s">
        <v>41</v>
      </c>
      <c r="C86" s="9">
        <v>3</v>
      </c>
      <c r="D86" s="9">
        <v>1</v>
      </c>
      <c r="E86" s="9">
        <v>1</v>
      </c>
      <c r="F86" s="9">
        <v>0</v>
      </c>
      <c r="G86" s="9">
        <v>3</v>
      </c>
      <c r="H86" s="122">
        <v>0</v>
      </c>
      <c r="I86" s="12" t="s">
        <v>107</v>
      </c>
      <c r="J86" s="76" t="s">
        <v>29</v>
      </c>
      <c r="K86" s="6">
        <v>0</v>
      </c>
      <c r="L86" s="6">
        <v>3</v>
      </c>
      <c r="M86" s="6">
        <v>1</v>
      </c>
      <c r="N86" s="6">
        <f t="shared" si="3"/>
        <v>4</v>
      </c>
      <c r="O86" s="6">
        <v>2016</v>
      </c>
    </row>
    <row r="87" spans="1:15" ht="30">
      <c r="A87" s="9" t="s">
        <v>160</v>
      </c>
      <c r="B87" s="9" t="s">
        <v>41</v>
      </c>
      <c r="C87" s="9">
        <v>3</v>
      </c>
      <c r="D87" s="9">
        <v>1</v>
      </c>
      <c r="E87" s="9">
        <v>2</v>
      </c>
      <c r="F87" s="9">
        <v>0</v>
      </c>
      <c r="G87" s="9">
        <v>0</v>
      </c>
      <c r="H87" s="122">
        <v>0</v>
      </c>
      <c r="I87" s="12" t="s">
        <v>237</v>
      </c>
      <c r="J87" s="76" t="s">
        <v>28</v>
      </c>
      <c r="K87" s="51">
        <v>0</v>
      </c>
      <c r="L87" s="51">
        <v>0</v>
      </c>
      <c r="M87" s="51">
        <v>0</v>
      </c>
      <c r="N87" s="51">
        <f t="shared" si="3"/>
        <v>0</v>
      </c>
      <c r="O87" s="6">
        <v>2016</v>
      </c>
    </row>
    <row r="88" spans="1:15" ht="45">
      <c r="A88" s="9" t="s">
        <v>160</v>
      </c>
      <c r="B88" s="9" t="s">
        <v>41</v>
      </c>
      <c r="C88" s="9">
        <v>3</v>
      </c>
      <c r="D88" s="9">
        <v>1</v>
      </c>
      <c r="E88" s="9">
        <v>2</v>
      </c>
      <c r="F88" s="9">
        <v>0</v>
      </c>
      <c r="G88" s="9">
        <v>0</v>
      </c>
      <c r="H88" s="122">
        <v>0</v>
      </c>
      <c r="I88" s="12" t="s">
        <v>238</v>
      </c>
      <c r="J88" s="10" t="s">
        <v>40</v>
      </c>
      <c r="K88" s="6">
        <v>0.23</v>
      </c>
      <c r="L88" s="6">
        <v>0.25</v>
      </c>
      <c r="M88" s="6">
        <v>0.25</v>
      </c>
      <c r="N88" s="6">
        <v>0.25</v>
      </c>
      <c r="O88" s="6">
        <v>2016</v>
      </c>
    </row>
    <row r="89" spans="1:15" ht="60">
      <c r="A89" s="9" t="s">
        <v>160</v>
      </c>
      <c r="B89" s="9" t="s">
        <v>41</v>
      </c>
      <c r="C89" s="9">
        <v>3</v>
      </c>
      <c r="D89" s="9">
        <v>1</v>
      </c>
      <c r="E89" s="9">
        <v>2</v>
      </c>
      <c r="F89" s="9">
        <v>0</v>
      </c>
      <c r="G89" s="9">
        <v>4</v>
      </c>
      <c r="H89" s="122">
        <v>0</v>
      </c>
      <c r="I89" s="19" t="s">
        <v>42</v>
      </c>
      <c r="J89" s="9" t="s">
        <v>36</v>
      </c>
      <c r="K89" s="6" t="s">
        <v>32</v>
      </c>
      <c r="L89" s="6" t="s">
        <v>32</v>
      </c>
      <c r="M89" s="6" t="s">
        <v>32</v>
      </c>
      <c r="N89" s="6" t="s">
        <v>32</v>
      </c>
      <c r="O89" s="6">
        <v>2016</v>
      </c>
    </row>
    <row r="90" spans="1:15" ht="30">
      <c r="A90" s="9" t="s">
        <v>160</v>
      </c>
      <c r="B90" s="9" t="s">
        <v>41</v>
      </c>
      <c r="C90" s="9">
        <v>3</v>
      </c>
      <c r="D90" s="9">
        <v>1</v>
      </c>
      <c r="E90" s="9">
        <v>2</v>
      </c>
      <c r="F90" s="9">
        <v>0</v>
      </c>
      <c r="G90" s="9">
        <v>4</v>
      </c>
      <c r="H90" s="122">
        <v>0</v>
      </c>
      <c r="I90" s="18" t="s">
        <v>153</v>
      </c>
      <c r="J90" s="10" t="s">
        <v>29</v>
      </c>
      <c r="K90" s="6">
        <v>1</v>
      </c>
      <c r="L90" s="6">
        <v>1</v>
      </c>
      <c r="M90" s="6">
        <v>1</v>
      </c>
      <c r="N90" s="6">
        <f>SUM(K90:M90)</f>
        <v>3</v>
      </c>
      <c r="O90" s="6">
        <v>2016</v>
      </c>
    </row>
    <row r="91" spans="1:15" ht="75">
      <c r="A91" s="9" t="s">
        <v>160</v>
      </c>
      <c r="B91" s="9" t="s">
        <v>41</v>
      </c>
      <c r="C91" s="9">
        <v>3</v>
      </c>
      <c r="D91" s="9">
        <v>1</v>
      </c>
      <c r="E91" s="9">
        <v>2</v>
      </c>
      <c r="F91" s="9">
        <v>0</v>
      </c>
      <c r="G91" s="9">
        <v>5</v>
      </c>
      <c r="H91" s="122">
        <v>0</v>
      </c>
      <c r="I91" s="19" t="s">
        <v>43</v>
      </c>
      <c r="J91" s="9" t="s">
        <v>36</v>
      </c>
      <c r="K91" s="6" t="s">
        <v>32</v>
      </c>
      <c r="L91" s="6" t="s">
        <v>32</v>
      </c>
      <c r="M91" s="6" t="s">
        <v>32</v>
      </c>
      <c r="N91" s="6" t="s">
        <v>32</v>
      </c>
      <c r="O91" s="6">
        <v>2016</v>
      </c>
    </row>
    <row r="92" spans="1:15" ht="45">
      <c r="A92" s="9" t="s">
        <v>160</v>
      </c>
      <c r="B92" s="9" t="s">
        <v>41</v>
      </c>
      <c r="C92" s="9">
        <v>3</v>
      </c>
      <c r="D92" s="9">
        <v>1</v>
      </c>
      <c r="E92" s="9">
        <v>2</v>
      </c>
      <c r="F92" s="9">
        <v>0</v>
      </c>
      <c r="G92" s="9">
        <v>5</v>
      </c>
      <c r="H92" s="122">
        <v>0</v>
      </c>
      <c r="I92" s="18" t="s">
        <v>110</v>
      </c>
      <c r="J92" s="10" t="s">
        <v>29</v>
      </c>
      <c r="K92" s="6">
        <v>1</v>
      </c>
      <c r="L92" s="6">
        <v>1</v>
      </c>
      <c r="M92" s="6">
        <v>1</v>
      </c>
      <c r="N92" s="6">
        <f>SUM(K92:M92)</f>
        <v>3</v>
      </c>
      <c r="O92" s="6">
        <v>2016</v>
      </c>
    </row>
    <row r="93" spans="1:15" ht="45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0</v>
      </c>
      <c r="G93" s="9">
        <v>6</v>
      </c>
      <c r="H93" s="122">
        <v>0</v>
      </c>
      <c r="I93" s="19" t="s">
        <v>44</v>
      </c>
      <c r="J93" s="9" t="s">
        <v>36</v>
      </c>
      <c r="K93" s="6" t="s">
        <v>32</v>
      </c>
      <c r="L93" s="6" t="s">
        <v>32</v>
      </c>
      <c r="M93" s="6" t="s">
        <v>32</v>
      </c>
      <c r="N93" s="6" t="s">
        <v>32</v>
      </c>
      <c r="O93" s="6">
        <v>2016</v>
      </c>
    </row>
    <row r="94" spans="1:15" ht="30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0</v>
      </c>
      <c r="G94" s="9">
        <v>6</v>
      </c>
      <c r="H94" s="122">
        <v>0</v>
      </c>
      <c r="I94" s="18" t="s">
        <v>111</v>
      </c>
      <c r="J94" s="10" t="s">
        <v>29</v>
      </c>
      <c r="K94" s="6">
        <v>50</v>
      </c>
      <c r="L94" s="6">
        <v>60</v>
      </c>
      <c r="M94" s="6">
        <v>70</v>
      </c>
      <c r="N94" s="6">
        <f>SUM(K94:M94)</f>
        <v>180</v>
      </c>
      <c r="O94" s="6">
        <v>2016</v>
      </c>
    </row>
    <row r="95" spans="1:15" ht="60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0</v>
      </c>
      <c r="G95" s="9">
        <v>7</v>
      </c>
      <c r="H95" s="122">
        <v>0</v>
      </c>
      <c r="I95" s="19" t="s">
        <v>45</v>
      </c>
      <c r="J95" s="9" t="s">
        <v>36</v>
      </c>
      <c r="K95" s="6" t="s">
        <v>32</v>
      </c>
      <c r="L95" s="6" t="s">
        <v>32</v>
      </c>
      <c r="M95" s="6" t="s">
        <v>32</v>
      </c>
      <c r="N95" s="6" t="s">
        <v>32</v>
      </c>
      <c r="O95" s="6">
        <v>2016</v>
      </c>
    </row>
    <row r="96" spans="1:15" ht="30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0</v>
      </c>
      <c r="G96" s="9">
        <v>7</v>
      </c>
      <c r="H96" s="122">
        <v>0</v>
      </c>
      <c r="I96" s="18" t="s">
        <v>112</v>
      </c>
      <c r="J96" s="10" t="s">
        <v>29</v>
      </c>
      <c r="K96" s="6">
        <v>450</v>
      </c>
      <c r="L96" s="6">
        <v>450</v>
      </c>
      <c r="M96" s="6">
        <v>450</v>
      </c>
      <c r="N96" s="6">
        <f>SUM(K96:M96)</f>
        <v>1350</v>
      </c>
      <c r="O96" s="6">
        <v>2016</v>
      </c>
    </row>
    <row r="97" spans="1:15" ht="105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0</v>
      </c>
      <c r="G97" s="9">
        <v>8</v>
      </c>
      <c r="H97" s="122">
        <v>0</v>
      </c>
      <c r="I97" s="19" t="s">
        <v>46</v>
      </c>
      <c r="J97" s="9" t="s">
        <v>36</v>
      </c>
      <c r="K97" s="6" t="s">
        <v>32</v>
      </c>
      <c r="L97" s="6" t="s">
        <v>32</v>
      </c>
      <c r="M97" s="6" t="s">
        <v>32</v>
      </c>
      <c r="N97" s="6" t="s">
        <v>32</v>
      </c>
      <c r="O97" s="6">
        <v>2016</v>
      </c>
    </row>
    <row r="98" spans="1:15" ht="90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0</v>
      </c>
      <c r="G98" s="9">
        <v>8</v>
      </c>
      <c r="H98" s="122">
        <v>0</v>
      </c>
      <c r="I98" s="12" t="s">
        <v>113</v>
      </c>
      <c r="J98" s="10" t="s">
        <v>29</v>
      </c>
      <c r="K98" s="37">
        <v>1</v>
      </c>
      <c r="L98" s="37">
        <v>1</v>
      </c>
      <c r="M98" s="37">
        <v>1</v>
      </c>
      <c r="N98" s="37">
        <f>SUM(K98:M98)</f>
        <v>3</v>
      </c>
      <c r="O98" s="6">
        <v>2016</v>
      </c>
    </row>
    <row r="99" spans="1:15" ht="60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0</v>
      </c>
      <c r="G99" s="9">
        <v>9</v>
      </c>
      <c r="H99" s="122">
        <v>0</v>
      </c>
      <c r="I99" s="19" t="s">
        <v>47</v>
      </c>
      <c r="J99" s="9" t="s">
        <v>36</v>
      </c>
      <c r="K99" s="6" t="s">
        <v>32</v>
      </c>
      <c r="L99" s="6" t="s">
        <v>32</v>
      </c>
      <c r="M99" s="6" t="s">
        <v>32</v>
      </c>
      <c r="N99" s="6" t="s">
        <v>32</v>
      </c>
      <c r="O99" s="6">
        <v>2016</v>
      </c>
    </row>
    <row r="100" spans="1:15" ht="30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0</v>
      </c>
      <c r="G100" s="9">
        <v>9</v>
      </c>
      <c r="H100" s="122">
        <v>0</v>
      </c>
      <c r="I100" s="18" t="s">
        <v>114</v>
      </c>
      <c r="J100" s="10" t="s">
        <v>29</v>
      </c>
      <c r="K100" s="6">
        <v>35</v>
      </c>
      <c r="L100" s="6">
        <v>40</v>
      </c>
      <c r="M100" s="6">
        <v>45</v>
      </c>
      <c r="N100" s="6">
        <f>SUM(K100:M100)</f>
        <v>120</v>
      </c>
      <c r="O100" s="6">
        <v>2016</v>
      </c>
    </row>
    <row r="101" spans="1:15" ht="61.5" customHeight="1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1</v>
      </c>
      <c r="G101" s="9">
        <v>0</v>
      </c>
      <c r="H101" s="122">
        <v>0</v>
      </c>
      <c r="I101" s="19" t="s">
        <v>48</v>
      </c>
      <c r="J101" s="9" t="s">
        <v>36</v>
      </c>
      <c r="K101" s="6" t="s">
        <v>32</v>
      </c>
      <c r="L101" s="6" t="s">
        <v>32</v>
      </c>
      <c r="M101" s="6" t="s">
        <v>32</v>
      </c>
      <c r="N101" s="6" t="s">
        <v>32</v>
      </c>
      <c r="O101" s="6">
        <v>2016</v>
      </c>
    </row>
    <row r="102" spans="1:15" ht="30.75" customHeight="1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1</v>
      </c>
      <c r="G102" s="9">
        <v>0</v>
      </c>
      <c r="H102" s="122">
        <v>0</v>
      </c>
      <c r="I102" s="44" t="s">
        <v>115</v>
      </c>
      <c r="J102" s="10" t="s">
        <v>29</v>
      </c>
      <c r="K102" s="6">
        <v>10</v>
      </c>
      <c r="L102" s="6">
        <v>10</v>
      </c>
      <c r="M102" s="6">
        <v>10</v>
      </c>
      <c r="N102" s="6">
        <f>SUM(K102:M102)</f>
        <v>30</v>
      </c>
      <c r="O102" s="6">
        <v>2016</v>
      </c>
    </row>
    <row r="103" spans="1:15" ht="60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1</v>
      </c>
      <c r="G103" s="9">
        <v>1</v>
      </c>
      <c r="H103" s="122">
        <v>0</v>
      </c>
      <c r="I103" s="19" t="s">
        <v>49</v>
      </c>
      <c r="J103" s="9" t="s">
        <v>36</v>
      </c>
      <c r="K103" s="6" t="s">
        <v>32</v>
      </c>
      <c r="L103" s="6" t="s">
        <v>32</v>
      </c>
      <c r="M103" s="6" t="s">
        <v>32</v>
      </c>
      <c r="N103" s="6" t="s">
        <v>32</v>
      </c>
      <c r="O103" s="6">
        <v>2016</v>
      </c>
    </row>
    <row r="104" spans="1:15" ht="45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1</v>
      </c>
      <c r="G104" s="9">
        <v>1</v>
      </c>
      <c r="H104" s="122">
        <v>0</v>
      </c>
      <c r="I104" s="18" t="s">
        <v>116</v>
      </c>
      <c r="J104" s="10" t="s">
        <v>29</v>
      </c>
      <c r="K104" s="6">
        <v>30</v>
      </c>
      <c r="L104" s="6">
        <v>35</v>
      </c>
      <c r="M104" s="6">
        <v>40</v>
      </c>
      <c r="N104" s="6">
        <f>SUM(K104:M104)</f>
        <v>105</v>
      </c>
      <c r="O104" s="6">
        <v>2016</v>
      </c>
    </row>
    <row r="105" spans="1:15" ht="75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1</v>
      </c>
      <c r="G105" s="9">
        <v>2</v>
      </c>
      <c r="H105" s="122">
        <v>0</v>
      </c>
      <c r="I105" s="19" t="s">
        <v>50</v>
      </c>
      <c r="J105" s="9" t="s">
        <v>36</v>
      </c>
      <c r="K105" s="6" t="s">
        <v>32</v>
      </c>
      <c r="L105" s="6" t="s">
        <v>32</v>
      </c>
      <c r="M105" s="6" t="s">
        <v>32</v>
      </c>
      <c r="N105" s="6" t="s">
        <v>32</v>
      </c>
      <c r="O105" s="6">
        <v>2016</v>
      </c>
    </row>
    <row r="106" spans="1:15" ht="30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1</v>
      </c>
      <c r="G106" s="9">
        <v>2</v>
      </c>
      <c r="H106" s="122">
        <v>0</v>
      </c>
      <c r="I106" s="18" t="s">
        <v>117</v>
      </c>
      <c r="J106" s="10" t="s">
        <v>29</v>
      </c>
      <c r="K106" s="6">
        <v>1</v>
      </c>
      <c r="L106" s="6">
        <v>1</v>
      </c>
      <c r="M106" s="6">
        <v>1</v>
      </c>
      <c r="N106" s="6">
        <f>SUM(K106:M106)</f>
        <v>3</v>
      </c>
      <c r="O106" s="6">
        <v>2016</v>
      </c>
    </row>
    <row r="107" spans="1:15" ht="75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3</v>
      </c>
      <c r="H107" s="122">
        <v>0</v>
      </c>
      <c r="I107" s="19" t="s">
        <v>51</v>
      </c>
      <c r="J107" s="9" t="s">
        <v>36</v>
      </c>
      <c r="K107" s="6" t="s">
        <v>32</v>
      </c>
      <c r="L107" s="6" t="s">
        <v>32</v>
      </c>
      <c r="M107" s="6" t="s">
        <v>32</v>
      </c>
      <c r="N107" s="6" t="s">
        <v>32</v>
      </c>
      <c r="O107" s="6">
        <v>2016</v>
      </c>
    </row>
    <row r="108" spans="1:15" ht="30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3</v>
      </c>
      <c r="H108" s="122">
        <v>0</v>
      </c>
      <c r="I108" s="18" t="s">
        <v>117</v>
      </c>
      <c r="J108" s="10" t="s">
        <v>29</v>
      </c>
      <c r="K108" s="6">
        <v>1</v>
      </c>
      <c r="L108" s="6">
        <v>1</v>
      </c>
      <c r="M108" s="6">
        <v>1</v>
      </c>
      <c r="N108" s="6">
        <f>SUM(K108:M108)</f>
        <v>3</v>
      </c>
      <c r="O108" s="6">
        <v>2016</v>
      </c>
    </row>
    <row r="109" spans="1:15" ht="105.75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4</v>
      </c>
      <c r="H109" s="122">
        <v>0</v>
      </c>
      <c r="I109" s="19" t="s">
        <v>52</v>
      </c>
      <c r="J109" s="9" t="s">
        <v>36</v>
      </c>
      <c r="K109" s="6" t="s">
        <v>32</v>
      </c>
      <c r="L109" s="6" t="s">
        <v>32</v>
      </c>
      <c r="M109" s="6" t="s">
        <v>32</v>
      </c>
      <c r="N109" s="6" t="s">
        <v>32</v>
      </c>
      <c r="O109" s="6">
        <v>2016</v>
      </c>
    </row>
    <row r="110" spans="1:15" ht="30">
      <c r="A110" s="9" t="s">
        <v>160</v>
      </c>
      <c r="B110" s="9" t="s">
        <v>41</v>
      </c>
      <c r="C110" s="9">
        <v>3</v>
      </c>
      <c r="D110" s="9">
        <v>1</v>
      </c>
      <c r="E110" s="9">
        <v>2</v>
      </c>
      <c r="F110" s="9">
        <v>1</v>
      </c>
      <c r="G110" s="9">
        <v>4</v>
      </c>
      <c r="H110" s="122">
        <v>0</v>
      </c>
      <c r="I110" s="18" t="s">
        <v>118</v>
      </c>
      <c r="J110" s="10" t="s">
        <v>29</v>
      </c>
      <c r="K110" s="6">
        <v>1</v>
      </c>
      <c r="L110" s="6">
        <v>1</v>
      </c>
      <c r="M110" s="6">
        <v>1</v>
      </c>
      <c r="N110" s="6">
        <f>SUM(K110:M110)</f>
        <v>3</v>
      </c>
      <c r="O110" s="6">
        <v>2016</v>
      </c>
    </row>
    <row r="111" spans="1:15" ht="75">
      <c r="A111" s="9" t="s">
        <v>160</v>
      </c>
      <c r="B111" s="9" t="s">
        <v>41</v>
      </c>
      <c r="C111" s="9">
        <v>3</v>
      </c>
      <c r="D111" s="9">
        <v>1</v>
      </c>
      <c r="E111" s="9">
        <v>2</v>
      </c>
      <c r="F111" s="9">
        <v>1</v>
      </c>
      <c r="G111" s="9">
        <v>5</v>
      </c>
      <c r="H111" s="122">
        <v>0</v>
      </c>
      <c r="I111" s="19" t="s">
        <v>53</v>
      </c>
      <c r="J111" s="9" t="s">
        <v>36</v>
      </c>
      <c r="K111" s="6" t="s">
        <v>32</v>
      </c>
      <c r="L111" s="6" t="s">
        <v>32</v>
      </c>
      <c r="M111" s="6" t="s">
        <v>32</v>
      </c>
      <c r="N111" s="6" t="s">
        <v>32</v>
      </c>
      <c r="O111" s="6">
        <v>2016</v>
      </c>
    </row>
    <row r="112" spans="1:15" ht="30">
      <c r="A112" s="9" t="s">
        <v>160</v>
      </c>
      <c r="B112" s="9" t="s">
        <v>41</v>
      </c>
      <c r="C112" s="9">
        <v>3</v>
      </c>
      <c r="D112" s="9">
        <v>1</v>
      </c>
      <c r="E112" s="9">
        <v>2</v>
      </c>
      <c r="F112" s="9">
        <v>1</v>
      </c>
      <c r="G112" s="9">
        <v>5</v>
      </c>
      <c r="H112" s="122">
        <v>0</v>
      </c>
      <c r="I112" s="18" t="s">
        <v>117</v>
      </c>
      <c r="J112" s="10" t="s">
        <v>29</v>
      </c>
      <c r="K112" s="6">
        <v>1</v>
      </c>
      <c r="L112" s="6">
        <v>1</v>
      </c>
      <c r="M112" s="6">
        <v>1</v>
      </c>
      <c r="N112" s="6">
        <f>SUM(K112:M112)</f>
        <v>3</v>
      </c>
      <c r="O112" s="6">
        <v>2016</v>
      </c>
    </row>
    <row r="113" spans="1:15" ht="90">
      <c r="A113" s="9" t="s">
        <v>160</v>
      </c>
      <c r="B113" s="9" t="s">
        <v>41</v>
      </c>
      <c r="C113" s="9">
        <v>3</v>
      </c>
      <c r="D113" s="9">
        <v>1</v>
      </c>
      <c r="E113" s="9">
        <v>2</v>
      </c>
      <c r="F113" s="9">
        <v>1</v>
      </c>
      <c r="G113" s="9">
        <v>6</v>
      </c>
      <c r="H113" s="122">
        <v>0</v>
      </c>
      <c r="I113" s="19" t="s">
        <v>54</v>
      </c>
      <c r="J113" s="9" t="s">
        <v>36</v>
      </c>
      <c r="K113" s="6" t="s">
        <v>32</v>
      </c>
      <c r="L113" s="6" t="s">
        <v>32</v>
      </c>
      <c r="M113" s="6" t="s">
        <v>32</v>
      </c>
      <c r="N113" s="6" t="s">
        <v>32</v>
      </c>
      <c r="O113" s="6">
        <v>2016</v>
      </c>
    </row>
    <row r="114" spans="1:15" ht="75">
      <c r="A114" s="9" t="s">
        <v>160</v>
      </c>
      <c r="B114" s="9" t="s">
        <v>41</v>
      </c>
      <c r="C114" s="9">
        <v>3</v>
      </c>
      <c r="D114" s="9">
        <v>1</v>
      </c>
      <c r="E114" s="9">
        <v>2</v>
      </c>
      <c r="F114" s="9">
        <v>1</v>
      </c>
      <c r="G114" s="9">
        <v>6</v>
      </c>
      <c r="H114" s="122">
        <v>1</v>
      </c>
      <c r="I114" s="18" t="s">
        <v>119</v>
      </c>
      <c r="J114" s="10" t="s">
        <v>29</v>
      </c>
      <c r="K114" s="6">
        <v>1</v>
      </c>
      <c r="L114" s="6">
        <v>1</v>
      </c>
      <c r="M114" s="6">
        <v>1</v>
      </c>
      <c r="N114" s="6">
        <f>SUM(K114:M114)</f>
        <v>3</v>
      </c>
      <c r="O114" s="6">
        <v>2016</v>
      </c>
    </row>
    <row r="115" spans="1:15" ht="60">
      <c r="A115" s="9" t="s">
        <v>160</v>
      </c>
      <c r="B115" s="9" t="s">
        <v>41</v>
      </c>
      <c r="C115" s="9">
        <v>3</v>
      </c>
      <c r="D115" s="9">
        <v>1</v>
      </c>
      <c r="E115" s="9">
        <v>2</v>
      </c>
      <c r="F115" s="9">
        <v>1</v>
      </c>
      <c r="G115" s="9">
        <v>7</v>
      </c>
      <c r="H115" s="122">
        <v>0</v>
      </c>
      <c r="I115" s="19" t="s">
        <v>144</v>
      </c>
      <c r="J115" s="9" t="s">
        <v>36</v>
      </c>
      <c r="K115" s="6" t="s">
        <v>32</v>
      </c>
      <c r="L115" s="6" t="s">
        <v>32</v>
      </c>
      <c r="M115" s="6" t="s">
        <v>32</v>
      </c>
      <c r="N115" s="6" t="s">
        <v>32</v>
      </c>
      <c r="O115" s="6">
        <v>2016</v>
      </c>
    </row>
    <row r="116" spans="1:15" ht="15">
      <c r="A116" s="9" t="s">
        <v>160</v>
      </c>
      <c r="B116" s="9" t="s">
        <v>41</v>
      </c>
      <c r="C116" s="9">
        <v>3</v>
      </c>
      <c r="D116" s="9">
        <v>1</v>
      </c>
      <c r="E116" s="9">
        <v>2</v>
      </c>
      <c r="F116" s="9">
        <v>1</v>
      </c>
      <c r="G116" s="9">
        <v>7</v>
      </c>
      <c r="H116" s="122">
        <v>0</v>
      </c>
      <c r="I116" s="18" t="s">
        <v>120</v>
      </c>
      <c r="J116" s="10" t="s">
        <v>29</v>
      </c>
      <c r="K116" s="6">
        <v>5</v>
      </c>
      <c r="L116" s="6">
        <v>5</v>
      </c>
      <c r="M116" s="6">
        <v>5</v>
      </c>
      <c r="N116" s="6">
        <f>SUM(K116:M116)</f>
        <v>15</v>
      </c>
      <c r="O116" s="6">
        <v>2016</v>
      </c>
    </row>
    <row r="117" spans="1:15" ht="60">
      <c r="A117" s="9" t="s">
        <v>160</v>
      </c>
      <c r="B117" s="9" t="s">
        <v>41</v>
      </c>
      <c r="C117" s="9">
        <v>3</v>
      </c>
      <c r="D117" s="9">
        <v>1</v>
      </c>
      <c r="E117" s="9">
        <v>2</v>
      </c>
      <c r="F117" s="9">
        <v>1</v>
      </c>
      <c r="G117" s="9">
        <v>8</v>
      </c>
      <c r="H117" s="122">
        <v>0</v>
      </c>
      <c r="I117" s="19" t="s">
        <v>55</v>
      </c>
      <c r="J117" s="9" t="s">
        <v>36</v>
      </c>
      <c r="K117" s="6" t="s">
        <v>32</v>
      </c>
      <c r="L117" s="6" t="s">
        <v>32</v>
      </c>
      <c r="M117" s="6" t="s">
        <v>32</v>
      </c>
      <c r="N117" s="6" t="s">
        <v>32</v>
      </c>
      <c r="O117" s="6">
        <v>2016</v>
      </c>
    </row>
    <row r="118" spans="1:15" ht="45">
      <c r="A118" s="9" t="s">
        <v>160</v>
      </c>
      <c r="B118" s="9" t="s">
        <v>41</v>
      </c>
      <c r="C118" s="9">
        <v>3</v>
      </c>
      <c r="D118" s="9">
        <v>1</v>
      </c>
      <c r="E118" s="9">
        <v>2</v>
      </c>
      <c r="F118" s="9">
        <v>1</v>
      </c>
      <c r="G118" s="9">
        <v>8</v>
      </c>
      <c r="H118" s="122">
        <v>0</v>
      </c>
      <c r="I118" s="18" t="s">
        <v>121</v>
      </c>
      <c r="J118" s="10" t="s">
        <v>29</v>
      </c>
      <c r="K118" s="6">
        <v>50</v>
      </c>
      <c r="L118" s="6">
        <v>60</v>
      </c>
      <c r="M118" s="6">
        <v>70</v>
      </c>
      <c r="N118" s="6">
        <f>SUM(K118:M118)</f>
        <v>180</v>
      </c>
      <c r="O118" s="6">
        <v>2016</v>
      </c>
    </row>
    <row r="119" spans="1:15" ht="60">
      <c r="A119" s="9" t="s">
        <v>160</v>
      </c>
      <c r="B119" s="9" t="s">
        <v>41</v>
      </c>
      <c r="C119" s="9">
        <v>3</v>
      </c>
      <c r="D119" s="9">
        <v>1</v>
      </c>
      <c r="E119" s="9">
        <v>2</v>
      </c>
      <c r="F119" s="9">
        <v>1</v>
      </c>
      <c r="G119" s="9">
        <v>9</v>
      </c>
      <c r="H119" s="122">
        <v>0</v>
      </c>
      <c r="I119" s="44" t="s">
        <v>154</v>
      </c>
      <c r="J119" s="9" t="s">
        <v>36</v>
      </c>
      <c r="K119" s="6" t="s">
        <v>32</v>
      </c>
      <c r="L119" s="6" t="s">
        <v>32</v>
      </c>
      <c r="M119" s="6" t="s">
        <v>32</v>
      </c>
      <c r="N119" s="6" t="s">
        <v>32</v>
      </c>
      <c r="O119" s="6">
        <v>2016</v>
      </c>
    </row>
    <row r="120" spans="1:15" ht="30">
      <c r="A120" s="9" t="s">
        <v>160</v>
      </c>
      <c r="B120" s="9" t="s">
        <v>41</v>
      </c>
      <c r="C120" s="9">
        <v>3</v>
      </c>
      <c r="D120" s="9">
        <v>1</v>
      </c>
      <c r="E120" s="9">
        <v>2</v>
      </c>
      <c r="F120" s="9">
        <v>1</v>
      </c>
      <c r="G120" s="9">
        <v>9</v>
      </c>
      <c r="H120" s="122">
        <v>0</v>
      </c>
      <c r="I120" s="18" t="s">
        <v>122</v>
      </c>
      <c r="J120" s="10" t="s">
        <v>29</v>
      </c>
      <c r="K120" s="6">
        <v>2300</v>
      </c>
      <c r="L120" s="6">
        <v>2350</v>
      </c>
      <c r="M120" s="6">
        <v>2400</v>
      </c>
      <c r="N120" s="6">
        <f>SUM(K120:M120)</f>
        <v>7050</v>
      </c>
      <c r="O120" s="6">
        <v>2016</v>
      </c>
    </row>
    <row r="121" spans="1:15" ht="28.5">
      <c r="A121" s="9" t="s">
        <v>160</v>
      </c>
      <c r="B121" s="9" t="s">
        <v>41</v>
      </c>
      <c r="C121" s="9">
        <v>4</v>
      </c>
      <c r="D121" s="9">
        <v>0</v>
      </c>
      <c r="E121" s="9">
        <v>0</v>
      </c>
      <c r="F121" s="9">
        <v>0</v>
      </c>
      <c r="G121" s="9">
        <v>0</v>
      </c>
      <c r="H121" s="122">
        <v>0</v>
      </c>
      <c r="I121" s="41" t="s">
        <v>254</v>
      </c>
      <c r="J121" s="11" t="s">
        <v>28</v>
      </c>
      <c r="K121" s="156">
        <f>K128+K129+K130</f>
        <v>46952.5</v>
      </c>
      <c r="L121" s="156">
        <f>L128</f>
        <v>22045</v>
      </c>
      <c r="M121" s="156">
        <f>M128</f>
        <v>22045</v>
      </c>
      <c r="N121" s="112">
        <f>SUM(K121:M121)</f>
        <v>91042.5</v>
      </c>
      <c r="O121" s="25">
        <v>2016</v>
      </c>
    </row>
    <row r="122" spans="1:15" ht="42.75">
      <c r="A122" s="9" t="s">
        <v>160</v>
      </c>
      <c r="B122" s="9" t="s">
        <v>41</v>
      </c>
      <c r="C122" s="9">
        <v>4</v>
      </c>
      <c r="D122" s="9">
        <v>2</v>
      </c>
      <c r="E122" s="9">
        <v>1</v>
      </c>
      <c r="F122" s="9">
        <v>0</v>
      </c>
      <c r="G122" s="9">
        <v>0</v>
      </c>
      <c r="H122" s="122">
        <v>0</v>
      </c>
      <c r="I122" s="41" t="s">
        <v>239</v>
      </c>
      <c r="J122" s="10" t="s">
        <v>28</v>
      </c>
      <c r="K122" s="45">
        <f>K121</f>
        <v>46952.5</v>
      </c>
      <c r="L122" s="45">
        <f>L128</f>
        <v>22045</v>
      </c>
      <c r="M122" s="45">
        <f>M128</f>
        <v>22045</v>
      </c>
      <c r="N122" s="45">
        <f>SUM(K122:M122)</f>
        <v>91042.5</v>
      </c>
      <c r="O122" s="6">
        <v>2016</v>
      </c>
    </row>
    <row r="123" spans="1:15" ht="75">
      <c r="A123" s="9" t="s">
        <v>160</v>
      </c>
      <c r="B123" s="9" t="s">
        <v>41</v>
      </c>
      <c r="C123" s="9">
        <v>4</v>
      </c>
      <c r="D123" s="9">
        <v>2</v>
      </c>
      <c r="E123" s="9">
        <v>1</v>
      </c>
      <c r="F123" s="9">
        <v>0</v>
      </c>
      <c r="G123" s="9">
        <v>1</v>
      </c>
      <c r="H123" s="122">
        <v>0</v>
      </c>
      <c r="I123" s="18" t="s">
        <v>240</v>
      </c>
      <c r="J123" s="10" t="s">
        <v>31</v>
      </c>
      <c r="K123" s="32">
        <v>12</v>
      </c>
      <c r="L123" s="32">
        <v>6.8</v>
      </c>
      <c r="M123" s="32">
        <v>6.3</v>
      </c>
      <c r="N123" s="32">
        <v>8.2</v>
      </c>
      <c r="O123" s="1">
        <v>2016</v>
      </c>
    </row>
    <row r="124" spans="1:15" ht="60">
      <c r="A124" s="9" t="s">
        <v>160</v>
      </c>
      <c r="B124" s="9" t="s">
        <v>41</v>
      </c>
      <c r="C124" s="9">
        <v>4</v>
      </c>
      <c r="D124" s="9">
        <v>2</v>
      </c>
      <c r="E124" s="9">
        <v>1</v>
      </c>
      <c r="F124" s="9">
        <v>0</v>
      </c>
      <c r="G124" s="9">
        <v>1</v>
      </c>
      <c r="H124" s="122">
        <v>0</v>
      </c>
      <c r="I124" s="19" t="s">
        <v>139</v>
      </c>
      <c r="J124" s="10" t="s">
        <v>36</v>
      </c>
      <c r="K124" s="1" t="s">
        <v>32</v>
      </c>
      <c r="L124" s="1" t="s">
        <v>32</v>
      </c>
      <c r="M124" s="1" t="s">
        <v>32</v>
      </c>
      <c r="N124" s="1" t="s">
        <v>32</v>
      </c>
      <c r="O124" s="1">
        <v>2016</v>
      </c>
    </row>
    <row r="125" spans="1:15" ht="30">
      <c r="A125" s="9" t="s">
        <v>160</v>
      </c>
      <c r="B125" s="9" t="s">
        <v>41</v>
      </c>
      <c r="C125" s="9">
        <v>4</v>
      </c>
      <c r="D125" s="9">
        <v>2</v>
      </c>
      <c r="E125" s="9">
        <v>1</v>
      </c>
      <c r="F125" s="9">
        <v>0</v>
      </c>
      <c r="G125" s="9">
        <v>1</v>
      </c>
      <c r="H125" s="122">
        <v>0</v>
      </c>
      <c r="I125" s="18" t="s">
        <v>125</v>
      </c>
      <c r="J125" s="10" t="s">
        <v>29</v>
      </c>
      <c r="K125" s="1">
        <v>50</v>
      </c>
      <c r="L125" s="1">
        <v>50</v>
      </c>
      <c r="M125" s="1">
        <v>50</v>
      </c>
      <c r="N125" s="1">
        <f>SUM(K125:M125)</f>
        <v>150</v>
      </c>
      <c r="O125" s="1">
        <v>2016</v>
      </c>
    </row>
    <row r="126" spans="1:15" ht="90">
      <c r="A126" s="9" t="s">
        <v>160</v>
      </c>
      <c r="B126" s="9" t="s">
        <v>41</v>
      </c>
      <c r="C126" s="9">
        <v>4</v>
      </c>
      <c r="D126" s="9">
        <v>2</v>
      </c>
      <c r="E126" s="9">
        <v>1</v>
      </c>
      <c r="F126" s="9">
        <v>0</v>
      </c>
      <c r="G126" s="9">
        <v>2</v>
      </c>
      <c r="H126" s="122">
        <v>0</v>
      </c>
      <c r="I126" s="19" t="s">
        <v>155</v>
      </c>
      <c r="J126" s="10" t="s">
        <v>36</v>
      </c>
      <c r="K126" s="1" t="s">
        <v>32</v>
      </c>
      <c r="L126" s="1" t="s">
        <v>32</v>
      </c>
      <c r="M126" s="1" t="s">
        <v>32</v>
      </c>
      <c r="N126" s="1" t="s">
        <v>32</v>
      </c>
      <c r="O126" s="1">
        <v>2016</v>
      </c>
    </row>
    <row r="127" spans="1:15" ht="15">
      <c r="A127" s="9" t="s">
        <v>160</v>
      </c>
      <c r="B127" s="9" t="s">
        <v>41</v>
      </c>
      <c r="C127" s="9">
        <v>4</v>
      </c>
      <c r="D127" s="9">
        <v>2</v>
      </c>
      <c r="E127" s="9">
        <v>1</v>
      </c>
      <c r="F127" s="9">
        <v>0</v>
      </c>
      <c r="G127" s="9">
        <v>2</v>
      </c>
      <c r="H127" s="122">
        <v>0</v>
      </c>
      <c r="I127" s="18" t="s">
        <v>126</v>
      </c>
      <c r="J127" s="10" t="s">
        <v>29</v>
      </c>
      <c r="K127" s="1">
        <v>1</v>
      </c>
      <c r="L127" s="1">
        <v>1</v>
      </c>
      <c r="M127" s="1">
        <v>1</v>
      </c>
      <c r="N127" s="1">
        <f>SUM(K127:M127)</f>
        <v>3</v>
      </c>
      <c r="O127" s="1">
        <v>2016</v>
      </c>
    </row>
    <row r="128" spans="1:15" ht="45">
      <c r="A128" s="9" t="s">
        <v>160</v>
      </c>
      <c r="B128" s="9" t="s">
        <v>41</v>
      </c>
      <c r="C128" s="9">
        <v>4</v>
      </c>
      <c r="D128" s="9">
        <v>2</v>
      </c>
      <c r="E128" s="9">
        <v>1</v>
      </c>
      <c r="F128" s="9">
        <v>0</v>
      </c>
      <c r="G128" s="9">
        <v>3</v>
      </c>
      <c r="H128" s="122">
        <v>3</v>
      </c>
      <c r="I128" s="22" t="s">
        <v>204</v>
      </c>
      <c r="J128" s="22" t="s">
        <v>28</v>
      </c>
      <c r="K128" s="141">
        <v>25469.1</v>
      </c>
      <c r="L128" s="51">
        <v>22045</v>
      </c>
      <c r="M128" s="51">
        <v>22045</v>
      </c>
      <c r="N128" s="51">
        <f>SUM(K128:M128)</f>
        <v>69559.1</v>
      </c>
      <c r="O128" s="1">
        <v>2016</v>
      </c>
    </row>
    <row r="129" spans="1:15" ht="45">
      <c r="A129" s="9" t="s">
        <v>160</v>
      </c>
      <c r="B129" s="9" t="s">
        <v>41</v>
      </c>
      <c r="C129" s="158">
        <v>4</v>
      </c>
      <c r="D129" s="158">
        <v>7</v>
      </c>
      <c r="E129" s="158">
        <v>8</v>
      </c>
      <c r="F129" s="158">
        <v>5</v>
      </c>
      <c r="G129" s="9">
        <v>1</v>
      </c>
      <c r="H129" s="122">
        <v>2</v>
      </c>
      <c r="I129" s="22" t="s">
        <v>186</v>
      </c>
      <c r="J129" s="22" t="s">
        <v>28</v>
      </c>
      <c r="K129" s="141">
        <v>10291</v>
      </c>
      <c r="L129" s="51">
        <v>0</v>
      </c>
      <c r="M129" s="51">
        <v>0</v>
      </c>
      <c r="N129" s="51">
        <f>SUM(K129:M129)</f>
        <v>10291</v>
      </c>
      <c r="O129" s="1">
        <v>2016</v>
      </c>
    </row>
    <row r="130" spans="1:15" ht="45">
      <c r="A130" s="9" t="s">
        <v>160</v>
      </c>
      <c r="B130" s="9" t="s">
        <v>41</v>
      </c>
      <c r="C130" s="158">
        <v>4</v>
      </c>
      <c r="D130" s="158">
        <v>5</v>
      </c>
      <c r="E130" s="158">
        <v>0</v>
      </c>
      <c r="F130" s="158">
        <v>2</v>
      </c>
      <c r="G130" s="9">
        <v>0</v>
      </c>
      <c r="H130" s="122">
        <v>1</v>
      </c>
      <c r="I130" s="22" t="s">
        <v>187</v>
      </c>
      <c r="J130" s="22" t="s">
        <v>28</v>
      </c>
      <c r="K130" s="141">
        <v>11192.4</v>
      </c>
      <c r="L130" s="51">
        <v>0</v>
      </c>
      <c r="M130" s="51">
        <v>0</v>
      </c>
      <c r="N130" s="51">
        <f>SUM(K130:M130)</f>
        <v>11192.4</v>
      </c>
      <c r="O130" s="1">
        <v>2016</v>
      </c>
    </row>
    <row r="131" spans="1:15" ht="45">
      <c r="A131" s="9" t="s">
        <v>160</v>
      </c>
      <c r="B131" s="9" t="s">
        <v>41</v>
      </c>
      <c r="C131" s="158">
        <v>4</v>
      </c>
      <c r="D131" s="158">
        <v>2</v>
      </c>
      <c r="E131" s="158">
        <v>1</v>
      </c>
      <c r="F131" s="158">
        <v>0</v>
      </c>
      <c r="G131" s="9">
        <v>3</v>
      </c>
      <c r="H131" s="122">
        <v>0</v>
      </c>
      <c r="I131" s="18" t="s">
        <v>127</v>
      </c>
      <c r="J131" s="10" t="s">
        <v>29</v>
      </c>
      <c r="K131" s="32">
        <v>97</v>
      </c>
      <c r="L131" s="32">
        <v>60</v>
      </c>
      <c r="M131" s="32">
        <v>60</v>
      </c>
      <c r="N131" s="32">
        <v>217</v>
      </c>
      <c r="O131" s="1" t="s">
        <v>37</v>
      </c>
    </row>
    <row r="132" spans="1:15" ht="71.25">
      <c r="A132" s="9" t="s">
        <v>160</v>
      </c>
      <c r="B132" s="9" t="s">
        <v>41</v>
      </c>
      <c r="C132" s="9">
        <v>5</v>
      </c>
      <c r="D132" s="9">
        <v>0</v>
      </c>
      <c r="E132" s="9">
        <v>0</v>
      </c>
      <c r="F132" s="9">
        <v>0</v>
      </c>
      <c r="G132" s="9">
        <v>0</v>
      </c>
      <c r="H132" s="122">
        <v>0</v>
      </c>
      <c r="I132" s="154" t="s">
        <v>255</v>
      </c>
      <c r="J132" s="22" t="s">
        <v>28</v>
      </c>
      <c r="K132" s="155">
        <f>K133+K146</f>
        <v>202248.15999999997</v>
      </c>
      <c r="L132" s="155">
        <f>L133+L146</f>
        <v>180850.22</v>
      </c>
      <c r="M132" s="155">
        <f>M133+M146</f>
        <v>237628.59999999998</v>
      </c>
      <c r="N132" s="46">
        <f>SUM(K132:M132)</f>
        <v>620726.98</v>
      </c>
      <c r="O132" s="6">
        <v>2016</v>
      </c>
    </row>
    <row r="133" spans="1:15" ht="42.75">
      <c r="A133" s="9" t="s">
        <v>160</v>
      </c>
      <c r="B133" s="9" t="s">
        <v>41</v>
      </c>
      <c r="C133" s="9">
        <v>5</v>
      </c>
      <c r="D133" s="9">
        <v>2</v>
      </c>
      <c r="E133" s="9">
        <v>1</v>
      </c>
      <c r="F133" s="9">
        <v>0</v>
      </c>
      <c r="G133" s="9">
        <v>0</v>
      </c>
      <c r="H133" s="122">
        <v>0</v>
      </c>
      <c r="I133" s="154" t="s">
        <v>241</v>
      </c>
      <c r="J133" s="22" t="s">
        <v>28</v>
      </c>
      <c r="K133" s="141">
        <f>K136+K138+K140+K142+K143+K144</f>
        <v>147969.8</v>
      </c>
      <c r="L133" s="141">
        <f>L136+L138+L140+L142+L143+L144</f>
        <v>155361.82</v>
      </c>
      <c r="M133" s="141">
        <f>M136+M138+M140+M142+M143+M144</f>
        <v>211752.8</v>
      </c>
      <c r="N133" s="51">
        <f>SUM(K133:M133)</f>
        <v>515084.42</v>
      </c>
      <c r="O133" s="42">
        <v>2016</v>
      </c>
    </row>
    <row r="134" spans="1:15" ht="75">
      <c r="A134" s="9" t="s">
        <v>160</v>
      </c>
      <c r="B134" s="9" t="s">
        <v>41</v>
      </c>
      <c r="C134" s="9">
        <v>5</v>
      </c>
      <c r="D134" s="9">
        <v>2</v>
      </c>
      <c r="E134" s="9">
        <v>1</v>
      </c>
      <c r="F134" s="9">
        <v>0</v>
      </c>
      <c r="G134" s="9">
        <v>1</v>
      </c>
      <c r="H134" s="122">
        <v>0</v>
      </c>
      <c r="I134" s="18" t="s">
        <v>242</v>
      </c>
      <c r="J134" s="10" t="s">
        <v>31</v>
      </c>
      <c r="K134" s="32" t="s">
        <v>60</v>
      </c>
      <c r="L134" s="32" t="s">
        <v>60</v>
      </c>
      <c r="M134" s="32" t="s">
        <v>60</v>
      </c>
      <c r="N134" s="32" t="s">
        <v>60</v>
      </c>
      <c r="O134" s="1">
        <v>2016</v>
      </c>
    </row>
    <row r="135" spans="1:15" ht="75">
      <c r="A135" s="9" t="s">
        <v>160</v>
      </c>
      <c r="B135" s="9" t="s">
        <v>41</v>
      </c>
      <c r="C135" s="9">
        <v>5</v>
      </c>
      <c r="D135" s="9">
        <v>2</v>
      </c>
      <c r="E135" s="9">
        <v>1</v>
      </c>
      <c r="F135" s="9">
        <v>0</v>
      </c>
      <c r="G135" s="9">
        <v>1</v>
      </c>
      <c r="H135" s="122">
        <v>0</v>
      </c>
      <c r="I135" s="18" t="s">
        <v>243</v>
      </c>
      <c r="J135" s="22" t="s">
        <v>31</v>
      </c>
      <c r="K135" s="32">
        <v>15</v>
      </c>
      <c r="L135" s="32">
        <v>11.8</v>
      </c>
      <c r="M135" s="32">
        <v>9.7</v>
      </c>
      <c r="N135" s="32">
        <v>11.9</v>
      </c>
      <c r="O135" s="27">
        <v>2016</v>
      </c>
    </row>
    <row r="136" spans="1:15" ht="45">
      <c r="A136" s="9" t="s">
        <v>160</v>
      </c>
      <c r="B136" s="9" t="s">
        <v>41</v>
      </c>
      <c r="C136" s="9">
        <v>5</v>
      </c>
      <c r="D136" s="9">
        <v>2</v>
      </c>
      <c r="E136" s="9">
        <v>1</v>
      </c>
      <c r="F136" s="9">
        <v>0</v>
      </c>
      <c r="G136" s="9">
        <v>1</v>
      </c>
      <c r="H136" s="122">
        <v>3</v>
      </c>
      <c r="I136" s="18" t="s">
        <v>131</v>
      </c>
      <c r="J136" s="10" t="s">
        <v>28</v>
      </c>
      <c r="K136" s="60">
        <v>14580</v>
      </c>
      <c r="L136" s="148">
        <v>14580</v>
      </c>
      <c r="M136" s="60">
        <v>14580</v>
      </c>
      <c r="N136" s="60">
        <f aca="true" t="shared" si="4" ref="N136:N142">SUM(K136:M136)</f>
        <v>43740</v>
      </c>
      <c r="O136" s="1" t="s">
        <v>37</v>
      </c>
    </row>
    <row r="137" spans="1:24" s="17" customFormat="1" ht="45">
      <c r="A137" s="9" t="s">
        <v>160</v>
      </c>
      <c r="B137" s="9" t="s">
        <v>41</v>
      </c>
      <c r="C137" s="9">
        <v>5</v>
      </c>
      <c r="D137" s="9">
        <v>2</v>
      </c>
      <c r="E137" s="9">
        <v>1</v>
      </c>
      <c r="F137" s="9">
        <v>0</v>
      </c>
      <c r="G137" s="9">
        <v>1</v>
      </c>
      <c r="H137" s="122">
        <v>0</v>
      </c>
      <c r="I137" s="18" t="s">
        <v>132</v>
      </c>
      <c r="J137" s="10" t="s">
        <v>29</v>
      </c>
      <c r="K137" s="33">
        <v>21</v>
      </c>
      <c r="L137" s="26">
        <v>21</v>
      </c>
      <c r="M137" s="26">
        <v>21</v>
      </c>
      <c r="N137" s="26">
        <f t="shared" si="4"/>
        <v>63</v>
      </c>
      <c r="O137" s="1" t="s">
        <v>37</v>
      </c>
      <c r="P137" s="90"/>
      <c r="Q137" s="90"/>
      <c r="R137" s="90"/>
      <c r="S137" s="90"/>
      <c r="T137" s="90"/>
      <c r="U137" s="90"/>
      <c r="V137" s="90"/>
      <c r="W137" s="90"/>
      <c r="X137" s="90"/>
    </row>
    <row r="138" spans="1:15" ht="125.25" customHeight="1">
      <c r="A138" s="9" t="s">
        <v>160</v>
      </c>
      <c r="B138" s="9" t="s">
        <v>41</v>
      </c>
      <c r="C138" s="9">
        <v>5</v>
      </c>
      <c r="D138" s="9">
        <v>2</v>
      </c>
      <c r="E138" s="9">
        <v>1</v>
      </c>
      <c r="F138" s="9">
        <v>0</v>
      </c>
      <c r="G138" s="9">
        <v>2</v>
      </c>
      <c r="H138" s="122">
        <v>3</v>
      </c>
      <c r="I138" s="18" t="s">
        <v>133</v>
      </c>
      <c r="J138" s="10" t="s">
        <v>28</v>
      </c>
      <c r="K138" s="141">
        <v>6358.2</v>
      </c>
      <c r="L138" s="141">
        <v>6377.22</v>
      </c>
      <c r="M138" s="141">
        <v>4500</v>
      </c>
      <c r="N138" s="51">
        <f t="shared" si="4"/>
        <v>17235.42</v>
      </c>
      <c r="O138" s="1" t="s">
        <v>37</v>
      </c>
    </row>
    <row r="139" spans="1:24" s="17" customFormat="1" ht="54" customHeight="1">
      <c r="A139" s="9" t="s">
        <v>160</v>
      </c>
      <c r="B139" s="9" t="s">
        <v>41</v>
      </c>
      <c r="C139" s="9">
        <v>5</v>
      </c>
      <c r="D139" s="9">
        <v>2</v>
      </c>
      <c r="E139" s="9">
        <v>1</v>
      </c>
      <c r="F139" s="9">
        <v>0</v>
      </c>
      <c r="G139" s="9">
        <v>2</v>
      </c>
      <c r="H139" s="122">
        <v>0</v>
      </c>
      <c r="I139" s="18" t="s">
        <v>134</v>
      </c>
      <c r="J139" s="10" t="s">
        <v>29</v>
      </c>
      <c r="K139" s="124">
        <v>3</v>
      </c>
      <c r="L139" s="153">
        <v>3</v>
      </c>
      <c r="M139" s="153">
        <v>2</v>
      </c>
      <c r="N139" s="124">
        <f t="shared" si="4"/>
        <v>8</v>
      </c>
      <c r="O139" s="1" t="s">
        <v>37</v>
      </c>
      <c r="P139" s="90"/>
      <c r="Q139" s="90"/>
      <c r="R139" s="90"/>
      <c r="S139" s="90"/>
      <c r="T139" s="90"/>
      <c r="U139" s="90"/>
      <c r="V139" s="90"/>
      <c r="W139" s="90"/>
      <c r="X139" s="90"/>
    </row>
    <row r="140" spans="1:15" ht="59.25">
      <c r="A140" s="9" t="s">
        <v>160</v>
      </c>
      <c r="B140" s="9" t="s">
        <v>41</v>
      </c>
      <c r="C140" s="158">
        <v>5</v>
      </c>
      <c r="D140" s="158">
        <v>7</v>
      </c>
      <c r="E140" s="158">
        <v>8</v>
      </c>
      <c r="F140" s="158">
        <v>7</v>
      </c>
      <c r="G140" s="9">
        <v>4</v>
      </c>
      <c r="H140" s="122">
        <v>2</v>
      </c>
      <c r="I140" s="18" t="s">
        <v>205</v>
      </c>
      <c r="J140" s="10" t="s">
        <v>28</v>
      </c>
      <c r="K140" s="144">
        <v>63504.9</v>
      </c>
      <c r="L140" s="144">
        <v>70773.6</v>
      </c>
      <c r="M140" s="144">
        <v>68672.8</v>
      </c>
      <c r="N140" s="62">
        <f t="shared" si="4"/>
        <v>202951.3</v>
      </c>
      <c r="O140" s="1" t="s">
        <v>37</v>
      </c>
    </row>
    <row r="141" spans="1:24" s="17" customFormat="1" ht="53.25" customHeight="1">
      <c r="A141" s="9" t="s">
        <v>160</v>
      </c>
      <c r="B141" s="9" t="s">
        <v>41</v>
      </c>
      <c r="C141" s="9">
        <v>5</v>
      </c>
      <c r="D141" s="9">
        <v>2</v>
      </c>
      <c r="E141" s="9">
        <v>1</v>
      </c>
      <c r="F141" s="9">
        <v>0</v>
      </c>
      <c r="G141" s="9">
        <v>3</v>
      </c>
      <c r="H141" s="122">
        <v>0</v>
      </c>
      <c r="I141" s="18" t="s">
        <v>136</v>
      </c>
      <c r="J141" s="19" t="s">
        <v>29</v>
      </c>
      <c r="K141" s="35">
        <v>5300</v>
      </c>
      <c r="L141" s="35">
        <v>5500</v>
      </c>
      <c r="M141" s="35">
        <v>5500</v>
      </c>
      <c r="N141" s="35">
        <f t="shared" si="4"/>
        <v>16300</v>
      </c>
      <c r="O141" s="6">
        <v>2016</v>
      </c>
      <c r="P141" s="90"/>
      <c r="Q141" s="90"/>
      <c r="R141" s="90"/>
      <c r="S141" s="90"/>
      <c r="T141" s="90"/>
      <c r="U141" s="90"/>
      <c r="V141" s="90"/>
      <c r="W141" s="90"/>
      <c r="X141" s="90"/>
    </row>
    <row r="142" spans="1:15" ht="60">
      <c r="A142" s="9" t="s">
        <v>160</v>
      </c>
      <c r="B142" s="9" t="s">
        <v>41</v>
      </c>
      <c r="C142" s="9">
        <v>5</v>
      </c>
      <c r="D142" s="9">
        <v>2</v>
      </c>
      <c r="E142" s="9">
        <v>1</v>
      </c>
      <c r="F142" s="9">
        <v>0</v>
      </c>
      <c r="G142" s="9">
        <v>4</v>
      </c>
      <c r="H142" s="122">
        <v>3</v>
      </c>
      <c r="I142" s="18" t="s">
        <v>188</v>
      </c>
      <c r="J142" s="10" t="s">
        <v>28</v>
      </c>
      <c r="K142" s="141">
        <v>55858.7</v>
      </c>
      <c r="L142" s="141">
        <v>63631</v>
      </c>
      <c r="M142" s="141">
        <v>124000</v>
      </c>
      <c r="N142" s="50">
        <f t="shared" si="4"/>
        <v>243489.7</v>
      </c>
      <c r="O142" s="6">
        <v>2016</v>
      </c>
    </row>
    <row r="143" spans="1:15" ht="60">
      <c r="A143" s="9" t="s">
        <v>160</v>
      </c>
      <c r="B143" s="9" t="s">
        <v>41</v>
      </c>
      <c r="C143" s="9">
        <v>5</v>
      </c>
      <c r="D143" s="9">
        <v>2</v>
      </c>
      <c r="E143" s="9">
        <v>1</v>
      </c>
      <c r="F143" s="9">
        <v>0</v>
      </c>
      <c r="G143" s="9">
        <v>5</v>
      </c>
      <c r="H143" s="122">
        <v>3</v>
      </c>
      <c r="I143" s="142" t="s">
        <v>189</v>
      </c>
      <c r="J143" s="22" t="s">
        <v>28</v>
      </c>
      <c r="K143" s="141">
        <v>412.7</v>
      </c>
      <c r="L143" s="141">
        <v>0</v>
      </c>
      <c r="M143" s="141">
        <v>0</v>
      </c>
      <c r="N143" s="50">
        <f>K143</f>
        <v>412.7</v>
      </c>
      <c r="O143" s="101">
        <v>2016</v>
      </c>
    </row>
    <row r="144" spans="1:15" ht="60">
      <c r="A144" s="9" t="s">
        <v>160</v>
      </c>
      <c r="B144" s="9" t="s">
        <v>41</v>
      </c>
      <c r="C144" s="9">
        <v>5</v>
      </c>
      <c r="D144" s="9">
        <v>2</v>
      </c>
      <c r="E144" s="9">
        <v>1</v>
      </c>
      <c r="F144" s="9">
        <v>0</v>
      </c>
      <c r="G144" s="9">
        <v>6</v>
      </c>
      <c r="H144" s="122">
        <v>3</v>
      </c>
      <c r="I144" s="142" t="s">
        <v>190</v>
      </c>
      <c r="J144" s="22" t="s">
        <v>28</v>
      </c>
      <c r="K144" s="141">
        <v>7255.3</v>
      </c>
      <c r="L144" s="141">
        <v>0</v>
      </c>
      <c r="M144" s="141">
        <v>0</v>
      </c>
      <c r="N144" s="50">
        <f>K144</f>
        <v>7255.3</v>
      </c>
      <c r="O144" s="101">
        <v>2016</v>
      </c>
    </row>
    <row r="145" spans="1:15" ht="26.25" customHeight="1">
      <c r="A145" s="9" t="s">
        <v>160</v>
      </c>
      <c r="B145" s="9" t="s">
        <v>41</v>
      </c>
      <c r="C145" s="9">
        <v>5</v>
      </c>
      <c r="D145" s="9">
        <v>2</v>
      </c>
      <c r="E145" s="9">
        <v>1</v>
      </c>
      <c r="F145" s="9">
        <v>0</v>
      </c>
      <c r="G145" s="9">
        <v>4</v>
      </c>
      <c r="H145" s="122">
        <v>0</v>
      </c>
      <c r="I145" s="18" t="s">
        <v>170</v>
      </c>
      <c r="J145" s="10" t="s">
        <v>35</v>
      </c>
      <c r="K145" s="37">
        <v>4</v>
      </c>
      <c r="L145" s="37">
        <v>4</v>
      </c>
      <c r="M145" s="24">
        <v>4</v>
      </c>
      <c r="N145" s="24">
        <f>SUM(K145:M145)</f>
        <v>12</v>
      </c>
      <c r="O145" s="6">
        <v>2016</v>
      </c>
    </row>
    <row r="146" spans="1:15" ht="78" customHeight="1">
      <c r="A146" s="9" t="s">
        <v>160</v>
      </c>
      <c r="B146" s="9" t="s">
        <v>41</v>
      </c>
      <c r="C146" s="9">
        <v>5</v>
      </c>
      <c r="D146" s="9">
        <v>2</v>
      </c>
      <c r="E146" s="9">
        <v>2</v>
      </c>
      <c r="F146" s="9">
        <v>0</v>
      </c>
      <c r="G146" s="9">
        <v>0</v>
      </c>
      <c r="H146" s="122">
        <v>0</v>
      </c>
      <c r="I146" s="41" t="s">
        <v>244</v>
      </c>
      <c r="J146" s="10" t="s">
        <v>28</v>
      </c>
      <c r="K146" s="56">
        <f>K150+K151+K156+K157+K200+K158</f>
        <v>54278.36</v>
      </c>
      <c r="L146" s="56">
        <f>L150+L151+L156+L157+L200</f>
        <v>25488.4</v>
      </c>
      <c r="M146" s="56">
        <f>M150+M151+M152+M156</f>
        <v>25875.800000000003</v>
      </c>
      <c r="N146" s="45">
        <f>SUM(K146:M146)</f>
        <v>105642.56000000001</v>
      </c>
      <c r="O146" s="6">
        <v>2016</v>
      </c>
    </row>
    <row r="147" spans="1:24" s="17" customFormat="1" ht="71.25">
      <c r="A147" s="9" t="s">
        <v>160</v>
      </c>
      <c r="B147" s="9" t="s">
        <v>41</v>
      </c>
      <c r="C147" s="9">
        <v>5</v>
      </c>
      <c r="D147" s="9">
        <v>2</v>
      </c>
      <c r="E147" s="9">
        <v>2</v>
      </c>
      <c r="F147" s="9">
        <v>0</v>
      </c>
      <c r="G147" s="9">
        <v>0</v>
      </c>
      <c r="H147" s="122">
        <v>0</v>
      </c>
      <c r="I147" s="20" t="s">
        <v>245</v>
      </c>
      <c r="J147" s="16" t="s">
        <v>31</v>
      </c>
      <c r="K147" s="24">
        <v>0.25</v>
      </c>
      <c r="L147" s="24">
        <v>0.3</v>
      </c>
      <c r="M147" s="24">
        <v>0.3</v>
      </c>
      <c r="N147" s="24">
        <v>0.3</v>
      </c>
      <c r="O147" s="6">
        <v>2016</v>
      </c>
      <c r="P147" s="90"/>
      <c r="Q147" s="90"/>
      <c r="R147" s="90"/>
      <c r="S147" s="90"/>
      <c r="T147" s="90"/>
      <c r="U147" s="90"/>
      <c r="V147" s="90"/>
      <c r="W147" s="90"/>
      <c r="X147" s="90"/>
    </row>
    <row r="148" spans="1:15" ht="90">
      <c r="A148" s="9" t="s">
        <v>160</v>
      </c>
      <c r="B148" s="9" t="s">
        <v>41</v>
      </c>
      <c r="C148" s="9">
        <v>5</v>
      </c>
      <c r="D148" s="9">
        <v>2</v>
      </c>
      <c r="E148" s="9">
        <v>2</v>
      </c>
      <c r="F148" s="9">
        <v>0</v>
      </c>
      <c r="G148" s="9">
        <v>6</v>
      </c>
      <c r="H148" s="122">
        <v>0</v>
      </c>
      <c r="I148" s="18" t="s">
        <v>56</v>
      </c>
      <c r="J148" s="10" t="s">
        <v>36</v>
      </c>
      <c r="K148" s="6" t="s">
        <v>32</v>
      </c>
      <c r="L148" s="6" t="s">
        <v>32</v>
      </c>
      <c r="M148" s="6" t="s">
        <v>32</v>
      </c>
      <c r="N148" s="6" t="s">
        <v>32</v>
      </c>
      <c r="O148" s="1" t="s">
        <v>37</v>
      </c>
    </row>
    <row r="149" spans="1:15" ht="78.75" customHeight="1">
      <c r="A149" s="9" t="s">
        <v>160</v>
      </c>
      <c r="B149" s="9" t="s">
        <v>41</v>
      </c>
      <c r="C149" s="9">
        <v>5</v>
      </c>
      <c r="D149" s="9">
        <v>2</v>
      </c>
      <c r="E149" s="9">
        <v>2</v>
      </c>
      <c r="F149" s="9">
        <v>0</v>
      </c>
      <c r="G149" s="9">
        <v>6</v>
      </c>
      <c r="H149" s="122">
        <v>0</v>
      </c>
      <c r="I149" s="18" t="s">
        <v>157</v>
      </c>
      <c r="J149" s="10" t="s">
        <v>29</v>
      </c>
      <c r="K149" s="26">
        <v>5</v>
      </c>
      <c r="L149" s="26">
        <v>6</v>
      </c>
      <c r="M149" s="26">
        <v>7</v>
      </c>
      <c r="N149" s="26">
        <f>SUM(K149:M149)</f>
        <v>18</v>
      </c>
      <c r="O149" s="26">
        <v>2016</v>
      </c>
    </row>
    <row r="150" spans="1:15" ht="59.25">
      <c r="A150" s="9" t="s">
        <v>160</v>
      </c>
      <c r="B150" s="9" t="s">
        <v>41</v>
      </c>
      <c r="C150" s="9">
        <v>5</v>
      </c>
      <c r="D150" s="9">
        <v>5</v>
      </c>
      <c r="E150" s="9">
        <v>0</v>
      </c>
      <c r="F150" s="9">
        <v>8</v>
      </c>
      <c r="G150" s="9">
        <v>2</v>
      </c>
      <c r="H150" s="122">
        <v>1</v>
      </c>
      <c r="I150" s="18" t="s">
        <v>206</v>
      </c>
      <c r="J150" s="15" t="s">
        <v>28</v>
      </c>
      <c r="K150" s="62">
        <v>7397.8</v>
      </c>
      <c r="L150" s="144">
        <v>7748.2</v>
      </c>
      <c r="M150" s="62">
        <v>8135.6</v>
      </c>
      <c r="N150" s="62">
        <f>SUM(K150:M150)</f>
        <v>23281.6</v>
      </c>
      <c r="O150" s="43">
        <v>2016</v>
      </c>
    </row>
    <row r="151" spans="1:24" s="120" customFormat="1" ht="87.75">
      <c r="A151" s="122" t="s">
        <v>160</v>
      </c>
      <c r="B151" s="122" t="s">
        <v>41</v>
      </c>
      <c r="C151" s="158">
        <v>5</v>
      </c>
      <c r="D151" s="158">
        <v>7</v>
      </c>
      <c r="E151" s="158">
        <v>8</v>
      </c>
      <c r="F151" s="158">
        <v>6</v>
      </c>
      <c r="G151" s="9">
        <v>4</v>
      </c>
      <c r="H151" s="122">
        <v>2</v>
      </c>
      <c r="I151" s="142" t="s">
        <v>208</v>
      </c>
      <c r="J151" s="143" t="s">
        <v>28</v>
      </c>
      <c r="K151" s="144">
        <v>17740.2</v>
      </c>
      <c r="L151" s="144">
        <v>17740.2</v>
      </c>
      <c r="M151" s="144">
        <v>4519.6</v>
      </c>
      <c r="N151" s="144">
        <f>SUM(K151:M151)</f>
        <v>40000</v>
      </c>
      <c r="O151" s="145">
        <v>2016</v>
      </c>
      <c r="P151" s="90"/>
      <c r="Q151" s="90"/>
      <c r="R151" s="90"/>
      <c r="S151" s="90"/>
      <c r="T151" s="90"/>
      <c r="U151" s="90"/>
      <c r="V151" s="90"/>
      <c r="W151" s="90"/>
      <c r="X151" s="90"/>
    </row>
    <row r="152" spans="1:15" ht="74.25">
      <c r="A152" s="9" t="s">
        <v>160</v>
      </c>
      <c r="B152" s="9" t="s">
        <v>41</v>
      </c>
      <c r="C152" s="158">
        <v>5</v>
      </c>
      <c r="D152" s="158">
        <v>7</v>
      </c>
      <c r="E152" s="158">
        <v>8</v>
      </c>
      <c r="F152" s="158">
        <v>7</v>
      </c>
      <c r="G152" s="9">
        <v>5</v>
      </c>
      <c r="H152" s="122">
        <v>2</v>
      </c>
      <c r="I152" s="18" t="s">
        <v>207</v>
      </c>
      <c r="J152" s="15" t="s">
        <v>28</v>
      </c>
      <c r="K152" s="62">
        <v>0</v>
      </c>
      <c r="L152" s="62">
        <v>0</v>
      </c>
      <c r="M152" s="62">
        <v>13220.6</v>
      </c>
      <c r="N152" s="62">
        <f>SUM(K152:M152)</f>
        <v>13220.6</v>
      </c>
      <c r="O152" s="43">
        <v>2016</v>
      </c>
    </row>
    <row r="153" spans="1:15" ht="60">
      <c r="A153" s="9" t="s">
        <v>160</v>
      </c>
      <c r="B153" s="9" t="s">
        <v>41</v>
      </c>
      <c r="C153" s="9">
        <v>5</v>
      </c>
      <c r="D153" s="9">
        <v>2</v>
      </c>
      <c r="E153" s="9">
        <v>2</v>
      </c>
      <c r="F153" s="9">
        <v>0</v>
      </c>
      <c r="G153" s="9">
        <v>7</v>
      </c>
      <c r="H153" s="122">
        <v>0</v>
      </c>
      <c r="I153" s="18" t="s">
        <v>140</v>
      </c>
      <c r="J153" s="10" t="s">
        <v>29</v>
      </c>
      <c r="K153" s="26">
        <v>10</v>
      </c>
      <c r="L153" s="26">
        <v>10</v>
      </c>
      <c r="M153" s="26">
        <v>10</v>
      </c>
      <c r="N153" s="26">
        <f>SUM(K153:M153)</f>
        <v>30</v>
      </c>
      <c r="O153" s="1" t="s">
        <v>37</v>
      </c>
    </row>
    <row r="154" spans="1:15" ht="105">
      <c r="A154" s="9" t="s">
        <v>160</v>
      </c>
      <c r="B154" s="9" t="s">
        <v>41</v>
      </c>
      <c r="C154" s="9">
        <v>5</v>
      </c>
      <c r="D154" s="9">
        <v>2</v>
      </c>
      <c r="E154" s="9">
        <v>2</v>
      </c>
      <c r="F154" s="9">
        <v>0</v>
      </c>
      <c r="G154" s="9">
        <v>8</v>
      </c>
      <c r="H154" s="122">
        <v>0</v>
      </c>
      <c r="I154" s="19" t="s">
        <v>141</v>
      </c>
      <c r="J154" s="10" t="s">
        <v>36</v>
      </c>
      <c r="K154" s="1" t="s">
        <v>32</v>
      </c>
      <c r="L154" s="1" t="s">
        <v>32</v>
      </c>
      <c r="M154" s="1" t="s">
        <v>32</v>
      </c>
      <c r="N154" s="1" t="s">
        <v>32</v>
      </c>
      <c r="O154" s="1" t="s">
        <v>37</v>
      </c>
    </row>
    <row r="155" spans="1:15" ht="30">
      <c r="A155" s="9" t="s">
        <v>160</v>
      </c>
      <c r="B155" s="9" t="s">
        <v>41</v>
      </c>
      <c r="C155" s="9">
        <v>5</v>
      </c>
      <c r="D155" s="9">
        <v>2</v>
      </c>
      <c r="E155" s="9">
        <v>2</v>
      </c>
      <c r="F155" s="9">
        <v>0</v>
      </c>
      <c r="G155" s="9">
        <v>8</v>
      </c>
      <c r="H155" s="122"/>
      <c r="I155" s="18" t="s">
        <v>138</v>
      </c>
      <c r="J155" s="10" t="s">
        <v>29</v>
      </c>
      <c r="K155" s="26">
        <v>10</v>
      </c>
      <c r="L155" s="26">
        <v>10</v>
      </c>
      <c r="M155" s="26">
        <v>10</v>
      </c>
      <c r="N155" s="26">
        <f>SUM(K155:M155)</f>
        <v>30</v>
      </c>
      <c r="O155" s="1" t="s">
        <v>37</v>
      </c>
    </row>
    <row r="156" spans="1:15" s="120" customFormat="1" ht="45">
      <c r="A156" s="79" t="s">
        <v>160</v>
      </c>
      <c r="B156" s="79" t="s">
        <v>41</v>
      </c>
      <c r="C156" s="79">
        <v>5</v>
      </c>
      <c r="D156" s="79">
        <v>9</v>
      </c>
      <c r="E156" s="79">
        <v>6</v>
      </c>
      <c r="F156" s="79">
        <v>0</v>
      </c>
      <c r="G156" s="79">
        <v>2</v>
      </c>
      <c r="H156" s="79">
        <v>2</v>
      </c>
      <c r="I156" s="65" t="s">
        <v>191</v>
      </c>
      <c r="J156" s="80" t="s">
        <v>28</v>
      </c>
      <c r="K156" s="85">
        <v>12343.65</v>
      </c>
      <c r="L156" s="85">
        <v>0</v>
      </c>
      <c r="M156" s="85">
        <v>0</v>
      </c>
      <c r="N156" s="199">
        <f>K156+L156+M156</f>
        <v>12343.65</v>
      </c>
      <c r="O156" s="77">
        <v>2016</v>
      </c>
    </row>
    <row r="157" spans="1:15" s="120" customFormat="1" ht="45">
      <c r="A157" s="79" t="s">
        <v>160</v>
      </c>
      <c r="B157" s="79" t="s">
        <v>41</v>
      </c>
      <c r="C157" s="79">
        <v>5</v>
      </c>
      <c r="D157" s="79">
        <v>9</v>
      </c>
      <c r="E157" s="79">
        <v>5</v>
      </c>
      <c r="F157" s="79">
        <v>0</v>
      </c>
      <c r="G157" s="79">
        <v>2</v>
      </c>
      <c r="H157" s="262" t="s">
        <v>247</v>
      </c>
      <c r="I157" s="65" t="s">
        <v>192</v>
      </c>
      <c r="J157" s="80" t="s">
        <v>28</v>
      </c>
      <c r="K157" s="85">
        <v>8967.9</v>
      </c>
      <c r="L157" s="85">
        <v>0</v>
      </c>
      <c r="M157" s="85">
        <v>0</v>
      </c>
      <c r="N157" s="199">
        <f>K157</f>
        <v>8967.9</v>
      </c>
      <c r="O157" s="77">
        <v>2016</v>
      </c>
    </row>
    <row r="158" spans="1:15" s="120" customFormat="1" ht="28.5">
      <c r="A158" s="79" t="s">
        <v>160</v>
      </c>
      <c r="B158" s="79" t="s">
        <v>41</v>
      </c>
      <c r="C158" s="79">
        <v>6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263" t="s">
        <v>256</v>
      </c>
      <c r="J158" s="80" t="s">
        <v>28</v>
      </c>
      <c r="K158" s="199">
        <f>K159+K160</f>
        <v>7828.8099999999995</v>
      </c>
      <c r="L158" s="199">
        <f>L159+L160</f>
        <v>0</v>
      </c>
      <c r="M158" s="199">
        <f>M159+M160</f>
        <v>0</v>
      </c>
      <c r="N158" s="199">
        <f>SUM(K158:M158)</f>
        <v>7828.8099999999995</v>
      </c>
      <c r="O158" s="77">
        <v>2016</v>
      </c>
    </row>
    <row r="159" spans="1:15" s="120" customFormat="1" ht="45">
      <c r="A159" s="79" t="s">
        <v>160</v>
      </c>
      <c r="B159" s="79" t="s">
        <v>41</v>
      </c>
      <c r="C159" s="79">
        <v>6</v>
      </c>
      <c r="D159" s="79">
        <v>9</v>
      </c>
      <c r="E159" s="79">
        <v>5</v>
      </c>
      <c r="F159" s="79">
        <v>0</v>
      </c>
      <c r="G159" s="79">
        <v>2</v>
      </c>
      <c r="H159" s="79">
        <v>2</v>
      </c>
      <c r="I159" s="65" t="s">
        <v>193</v>
      </c>
      <c r="J159" s="80" t="s">
        <v>28</v>
      </c>
      <c r="K159" s="85">
        <v>4534.45</v>
      </c>
      <c r="L159" s="85">
        <v>0</v>
      </c>
      <c r="M159" s="85">
        <v>0</v>
      </c>
      <c r="N159" s="199">
        <f>K159+L159+M159</f>
        <v>4534.45</v>
      </c>
      <c r="O159" s="77">
        <v>2016</v>
      </c>
    </row>
    <row r="160" spans="1:15" s="120" customFormat="1" ht="45">
      <c r="A160" s="79" t="s">
        <v>160</v>
      </c>
      <c r="B160" s="79" t="s">
        <v>41</v>
      </c>
      <c r="C160" s="79">
        <v>6</v>
      </c>
      <c r="D160" s="79">
        <v>9</v>
      </c>
      <c r="E160" s="79">
        <v>5</v>
      </c>
      <c r="F160" s="79">
        <v>0</v>
      </c>
      <c r="G160" s="79">
        <v>2</v>
      </c>
      <c r="H160" s="262" t="s">
        <v>247</v>
      </c>
      <c r="I160" s="65" t="s">
        <v>194</v>
      </c>
      <c r="J160" s="80" t="s">
        <v>28</v>
      </c>
      <c r="K160" s="85">
        <v>3294.36</v>
      </c>
      <c r="L160" s="85">
        <v>0</v>
      </c>
      <c r="M160" s="85">
        <v>0</v>
      </c>
      <c r="N160" s="199">
        <f>K160</f>
        <v>3294.36</v>
      </c>
      <c r="O160" s="77">
        <v>2016</v>
      </c>
    </row>
    <row r="161" spans="1:15" ht="36" customHeight="1">
      <c r="A161" s="122" t="s">
        <v>160</v>
      </c>
      <c r="B161" s="122" t="s">
        <v>41</v>
      </c>
      <c r="C161" s="9">
        <v>7</v>
      </c>
      <c r="D161" s="158">
        <v>0</v>
      </c>
      <c r="E161" s="158">
        <v>0</v>
      </c>
      <c r="F161" s="158">
        <v>0</v>
      </c>
      <c r="G161" s="9">
        <v>0</v>
      </c>
      <c r="H161" s="122">
        <v>0</v>
      </c>
      <c r="I161" s="154" t="s">
        <v>257</v>
      </c>
      <c r="J161" s="22" t="s">
        <v>28</v>
      </c>
      <c r="K161" s="149">
        <f>K162+K163</f>
        <v>104175.23000000001</v>
      </c>
      <c r="L161" s="149">
        <f>L162+L163</f>
        <v>0</v>
      </c>
      <c r="M161" s="149">
        <f>M162+M163</f>
        <v>0</v>
      </c>
      <c r="N161" s="149">
        <f>N162+N163</f>
        <v>104175.23000000001</v>
      </c>
      <c r="O161" s="166">
        <v>2016</v>
      </c>
    </row>
    <row r="162" spans="1:15" ht="31.5" customHeight="1">
      <c r="A162" s="9" t="s">
        <v>160</v>
      </c>
      <c r="B162" s="9" t="s">
        <v>41</v>
      </c>
      <c r="C162" s="9">
        <v>7</v>
      </c>
      <c r="D162" s="158">
        <v>9</v>
      </c>
      <c r="E162" s="158">
        <v>6</v>
      </c>
      <c r="F162" s="158">
        <v>0</v>
      </c>
      <c r="G162" s="9">
        <v>2</v>
      </c>
      <c r="H162" s="122">
        <v>2</v>
      </c>
      <c r="I162" s="22" t="s">
        <v>181</v>
      </c>
      <c r="J162" s="22" t="s">
        <v>28</v>
      </c>
      <c r="K162" s="102">
        <v>60338.29</v>
      </c>
      <c r="L162" s="141">
        <v>0</v>
      </c>
      <c r="M162" s="141">
        <v>0</v>
      </c>
      <c r="N162" s="165">
        <f>K162</f>
        <v>60338.29</v>
      </c>
      <c r="O162" s="101">
        <v>2016</v>
      </c>
    </row>
    <row r="163" spans="1:15" ht="43.5" customHeight="1">
      <c r="A163" s="9" t="s">
        <v>160</v>
      </c>
      <c r="B163" s="9" t="s">
        <v>41</v>
      </c>
      <c r="C163" s="9">
        <v>7</v>
      </c>
      <c r="D163" s="158">
        <v>9</v>
      </c>
      <c r="E163" s="158">
        <v>5</v>
      </c>
      <c r="F163" s="158">
        <v>0</v>
      </c>
      <c r="G163" s="9">
        <v>2</v>
      </c>
      <c r="H163" s="162" t="s">
        <v>247</v>
      </c>
      <c r="I163" s="22" t="s">
        <v>182</v>
      </c>
      <c r="J163" s="22" t="s">
        <v>28</v>
      </c>
      <c r="K163" s="102">
        <v>43836.94</v>
      </c>
      <c r="L163" s="141">
        <v>0</v>
      </c>
      <c r="M163" s="141">
        <v>0</v>
      </c>
      <c r="N163" s="165">
        <f>K163</f>
        <v>43836.94</v>
      </c>
      <c r="O163" s="101">
        <v>2016</v>
      </c>
    </row>
    <row r="164" spans="1:15" ht="35.25" customHeight="1">
      <c r="A164" s="9" t="s">
        <v>160</v>
      </c>
      <c r="B164" s="9" t="s">
        <v>41</v>
      </c>
      <c r="C164" s="9">
        <v>7</v>
      </c>
      <c r="D164" s="158">
        <v>9</v>
      </c>
      <c r="E164" s="158">
        <v>6</v>
      </c>
      <c r="F164" s="158">
        <v>0</v>
      </c>
      <c r="G164" s="9">
        <v>2</v>
      </c>
      <c r="H164" s="122">
        <v>0</v>
      </c>
      <c r="I164" s="18" t="s">
        <v>76</v>
      </c>
      <c r="J164" s="13" t="s">
        <v>25</v>
      </c>
      <c r="K164" s="159">
        <v>4000</v>
      </c>
      <c r="L164" s="159">
        <v>0</v>
      </c>
      <c r="M164" s="159">
        <v>0</v>
      </c>
      <c r="N164" s="164">
        <f>SUM(K164:M164)</f>
        <v>4000</v>
      </c>
      <c r="O164" s="101">
        <v>2016</v>
      </c>
    </row>
    <row r="171" ht="21" customHeight="1">
      <c r="C171" s="63" t="s">
        <v>158</v>
      </c>
    </row>
    <row r="172" spans="3:8" ht="18.75" customHeight="1">
      <c r="C172" s="63" t="s">
        <v>159</v>
      </c>
      <c r="H172" s="63" t="s">
        <v>158</v>
      </c>
    </row>
    <row r="173" ht="15">
      <c r="H173" s="63" t="s">
        <v>159</v>
      </c>
    </row>
    <row r="197" spans="7:15" ht="12.75">
      <c r="G197" s="91"/>
      <c r="H197" s="91"/>
      <c r="I197" s="91"/>
      <c r="J197" s="91"/>
      <c r="K197" s="91"/>
      <c r="L197" s="91"/>
      <c r="M197" s="91"/>
      <c r="N197" s="91"/>
      <c r="O197" s="91"/>
    </row>
    <row r="198" spans="7:15" ht="12.75">
      <c r="G198" s="91"/>
      <c r="H198" s="91"/>
      <c r="I198" s="91"/>
      <c r="J198" s="91"/>
      <c r="K198" s="91"/>
      <c r="L198" s="91"/>
      <c r="M198" s="91"/>
      <c r="N198" s="91"/>
      <c r="O198" s="91"/>
    </row>
    <row r="199" spans="1:24" s="127" customFormat="1" ht="43.5" customHeight="1">
      <c r="A199" s="135" t="s">
        <v>160</v>
      </c>
      <c r="B199" s="135" t="s">
        <v>41</v>
      </c>
      <c r="C199" s="135">
        <v>1</v>
      </c>
      <c r="D199" s="135">
        <v>9</v>
      </c>
      <c r="E199" s="135">
        <v>5</v>
      </c>
      <c r="F199" s="169">
        <v>0</v>
      </c>
      <c r="G199" s="91"/>
      <c r="H199" s="91"/>
      <c r="I199" s="170"/>
      <c r="J199" s="170"/>
      <c r="K199" s="171"/>
      <c r="L199" s="172"/>
      <c r="M199" s="173"/>
      <c r="N199" s="174"/>
      <c r="O199" s="163"/>
      <c r="P199" s="90"/>
      <c r="Q199" s="90"/>
      <c r="R199" s="90"/>
      <c r="S199" s="90"/>
      <c r="T199" s="90"/>
      <c r="U199" s="90"/>
      <c r="V199" s="90"/>
      <c r="W199" s="90"/>
      <c r="X199" s="90"/>
    </row>
    <row r="200" spans="1:24" s="127" customFormat="1" ht="15">
      <c r="A200" s="135" t="s">
        <v>160</v>
      </c>
      <c r="B200" s="135" t="s">
        <v>41</v>
      </c>
      <c r="C200" s="135">
        <v>5</v>
      </c>
      <c r="D200" s="135">
        <v>2</v>
      </c>
      <c r="E200" s="135">
        <v>1</v>
      </c>
      <c r="F200" s="169">
        <v>0</v>
      </c>
      <c r="G200" s="91"/>
      <c r="H200" s="91"/>
      <c r="I200" s="170"/>
      <c r="J200" s="170"/>
      <c r="K200" s="171"/>
      <c r="L200" s="173"/>
      <c r="M200" s="173"/>
      <c r="N200" s="174"/>
      <c r="O200" s="163"/>
      <c r="P200" s="90"/>
      <c r="Q200" s="90"/>
      <c r="R200" s="90"/>
      <c r="S200" s="90"/>
      <c r="T200" s="90"/>
      <c r="U200" s="90"/>
      <c r="V200" s="90"/>
      <c r="W200" s="90"/>
      <c r="X200" s="90"/>
    </row>
    <row r="256" ht="12.75">
      <c r="A256" s="3" t="s">
        <v>158</v>
      </c>
    </row>
    <row r="257" ht="12.75">
      <c r="A257" s="3" t="s">
        <v>159</v>
      </c>
    </row>
  </sheetData>
  <sheetProtection/>
  <mergeCells count="16"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  <mergeCell ref="C9:C10"/>
    <mergeCell ref="D9:G9"/>
    <mergeCell ref="F10:G10"/>
    <mergeCell ref="K8:M9"/>
    <mergeCell ref="I8:I10"/>
    <mergeCell ref="J8:J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216"/>
  <sheetViews>
    <sheetView view="pageBreakPreview" zoomScale="75" zoomScaleSheetLayoutView="75" zoomScalePageLayoutView="0" workbookViewId="0" topLeftCell="B19">
      <selection activeCell="L27" sqref="L27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3" customWidth="1"/>
    <col min="9" max="9" width="36.25390625" style="3" customWidth="1"/>
    <col min="10" max="10" width="9.375" style="3" bestFit="1" customWidth="1"/>
    <col min="11" max="11" width="14.875" style="3" customWidth="1"/>
    <col min="12" max="12" width="11.3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" width="22.25390625" style="3" customWidth="1"/>
    <col min="17" max="17" width="18.75390625" style="3" customWidth="1"/>
    <col min="18" max="18" width="9.125" style="3" customWidth="1"/>
    <col min="19" max="19" width="21.625" style="3" customWidth="1"/>
    <col min="20" max="16384" width="9.125" style="3" customWidth="1"/>
  </cols>
  <sheetData>
    <row r="1" spans="13:15" ht="169.5" customHeight="1">
      <c r="M1" s="268" t="s">
        <v>178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5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2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78" t="s">
        <v>253</v>
      </c>
      <c r="I9" s="294"/>
      <c r="J9" s="296"/>
      <c r="K9" s="266"/>
      <c r="L9" s="292"/>
      <c r="M9" s="267"/>
      <c r="N9" s="266"/>
      <c r="O9" s="267"/>
      <c r="P9" s="2"/>
    </row>
    <row r="10" spans="1:16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79"/>
      <c r="I10" s="295"/>
      <c r="J10" s="285"/>
      <c r="K10" s="6">
        <v>2014</v>
      </c>
      <c r="L10" s="6">
        <v>2015</v>
      </c>
      <c r="M10" s="6">
        <v>2016</v>
      </c>
      <c r="N10" s="1" t="s">
        <v>21</v>
      </c>
      <c r="O10" s="39" t="s">
        <v>22</v>
      </c>
      <c r="P10" s="2"/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8"/>
    </row>
    <row r="12" spans="1:16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 t="s">
        <v>24</v>
      </c>
      <c r="J12" s="10" t="s">
        <v>28</v>
      </c>
      <c r="K12" s="46">
        <f>K13+K17</f>
        <v>593494.0299999999</v>
      </c>
      <c r="L12" s="46">
        <f>L13+L17</f>
        <v>599222.05</v>
      </c>
      <c r="M12" s="46">
        <f>M13+M17</f>
        <v>560566.69</v>
      </c>
      <c r="N12" s="46">
        <f>SUM(K12:M12)</f>
        <v>1753282.77</v>
      </c>
      <c r="O12" s="6">
        <v>2016</v>
      </c>
      <c r="P12" s="2"/>
    </row>
    <row r="13" spans="1:16" ht="45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 t="s">
        <v>277</v>
      </c>
      <c r="J13" s="10" t="s">
        <v>28</v>
      </c>
      <c r="K13" s="45">
        <f>K19+K30+K64</f>
        <v>404418.3599999999</v>
      </c>
      <c r="L13" s="45">
        <f>L19+L30+L64</f>
        <v>396326.83</v>
      </c>
      <c r="M13" s="45">
        <f>M19+M30+M64</f>
        <v>300893.09</v>
      </c>
      <c r="N13" s="45">
        <f>SUM(K13:M13)</f>
        <v>1101638.28</v>
      </c>
      <c r="O13" s="6">
        <v>2016</v>
      </c>
      <c r="P13" s="2"/>
    </row>
    <row r="14" spans="1:16" ht="30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10" t="s">
        <v>278</v>
      </c>
      <c r="J14" s="10" t="s">
        <v>25</v>
      </c>
      <c r="K14" s="6">
        <v>34166.98</v>
      </c>
      <c r="L14" s="6">
        <v>29053.16</v>
      </c>
      <c r="M14" s="6">
        <v>42915.96</v>
      </c>
      <c r="N14" s="6">
        <f>SUM(K14:M14)</f>
        <v>106136.1</v>
      </c>
      <c r="O14" s="6">
        <v>2016</v>
      </c>
      <c r="P14" s="2"/>
    </row>
    <row r="15" spans="1:16" ht="30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10" t="s">
        <v>279</v>
      </c>
      <c r="J15" s="10" t="s">
        <v>61</v>
      </c>
      <c r="K15" s="6">
        <v>25.8</v>
      </c>
      <c r="L15" s="6">
        <v>26.15</v>
      </c>
      <c r="M15" s="6">
        <v>26.57</v>
      </c>
      <c r="N15" s="6">
        <f>M15</f>
        <v>26.57</v>
      </c>
      <c r="O15" s="6">
        <v>2016</v>
      </c>
      <c r="P15" s="2"/>
    </row>
    <row r="16" spans="1:15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38" t="s">
        <v>280</v>
      </c>
      <c r="J16" s="10" t="s">
        <v>62</v>
      </c>
      <c r="K16" s="6">
        <v>1.45</v>
      </c>
      <c r="L16" s="6">
        <v>1.44</v>
      </c>
      <c r="M16" s="6">
        <v>1.43</v>
      </c>
      <c r="N16" s="6">
        <f>M16</f>
        <v>1.43</v>
      </c>
      <c r="O16" s="6">
        <v>2016</v>
      </c>
    </row>
    <row r="17" spans="1:17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10" t="s">
        <v>222</v>
      </c>
      <c r="J17" s="10" t="s">
        <v>28</v>
      </c>
      <c r="K17" s="45">
        <f>K110+K120</f>
        <v>189075.67</v>
      </c>
      <c r="L17" s="45">
        <f>L110+L120</f>
        <v>202895.22</v>
      </c>
      <c r="M17" s="45">
        <f>M110+M120</f>
        <v>259673.59999999998</v>
      </c>
      <c r="N17" s="45">
        <f aca="true" t="shared" si="0" ref="N17:N31">SUM(K17:M17)</f>
        <v>651644.49</v>
      </c>
      <c r="O17" s="6">
        <v>2016</v>
      </c>
      <c r="P17" s="2"/>
      <c r="Q17" s="217">
        <f>K20+K25+K26</f>
        <v>508195.7799999999</v>
      </c>
    </row>
    <row r="18" spans="1:15" ht="60">
      <c r="A18" s="9" t="s">
        <v>160</v>
      </c>
      <c r="B18" s="9" t="s">
        <v>41</v>
      </c>
      <c r="C18" s="9">
        <v>0</v>
      </c>
      <c r="D18" s="9">
        <v>2</v>
      </c>
      <c r="E18" s="9">
        <v>0</v>
      </c>
      <c r="F18" s="9">
        <v>0</v>
      </c>
      <c r="G18" s="9">
        <v>0</v>
      </c>
      <c r="H18" s="9">
        <v>0</v>
      </c>
      <c r="I18" s="10" t="s">
        <v>281</v>
      </c>
      <c r="J18" s="12" t="s">
        <v>26</v>
      </c>
      <c r="K18" s="29">
        <v>136</v>
      </c>
      <c r="L18" s="29">
        <v>100</v>
      </c>
      <c r="M18" s="29">
        <v>100</v>
      </c>
      <c r="N18" s="30">
        <f t="shared" si="0"/>
        <v>336</v>
      </c>
      <c r="O18" s="31">
        <v>2016</v>
      </c>
    </row>
    <row r="19" spans="1:15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11" t="s">
        <v>232</v>
      </c>
      <c r="J19" s="14" t="s">
        <v>27</v>
      </c>
      <c r="K19" s="47">
        <f>K22+K24+K28+K25+K26</f>
        <v>310518.07999999996</v>
      </c>
      <c r="L19" s="47">
        <f>L22+L24+L28</f>
        <v>149210.33000000002</v>
      </c>
      <c r="M19" s="47">
        <f>M22+M24+M28</f>
        <v>209749.91</v>
      </c>
      <c r="N19" s="48">
        <f t="shared" si="0"/>
        <v>669478.32</v>
      </c>
      <c r="O19" s="6">
        <v>2016</v>
      </c>
    </row>
    <row r="20" spans="1:15" ht="30">
      <c r="A20" s="9" t="s">
        <v>160</v>
      </c>
      <c r="B20" s="9" t="s">
        <v>41</v>
      </c>
      <c r="C20" s="9">
        <v>1</v>
      </c>
      <c r="D20" s="9">
        <v>1</v>
      </c>
      <c r="E20" s="9">
        <v>1</v>
      </c>
      <c r="F20" s="9">
        <v>0</v>
      </c>
      <c r="G20" s="9">
        <v>0</v>
      </c>
      <c r="H20" s="9">
        <v>0</v>
      </c>
      <c r="I20" s="12" t="s">
        <v>282</v>
      </c>
      <c r="J20" s="10" t="s">
        <v>28</v>
      </c>
      <c r="K20" s="49">
        <f>K22+K24+K25+K26+K28</f>
        <v>310518.07999999996</v>
      </c>
      <c r="L20" s="49">
        <f>L22+L24+L28</f>
        <v>149210.33000000002</v>
      </c>
      <c r="M20" s="49">
        <f>M22+M24+M28</f>
        <v>209749.91</v>
      </c>
      <c r="N20" s="64">
        <f t="shared" si="0"/>
        <v>669478.32</v>
      </c>
      <c r="O20" s="6">
        <v>2016</v>
      </c>
    </row>
    <row r="21" spans="1:15" ht="28.5" customHeight="1">
      <c r="A21" s="9" t="s">
        <v>160</v>
      </c>
      <c r="B21" s="9" t="s">
        <v>41</v>
      </c>
      <c r="C21" s="9">
        <v>1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21" t="s">
        <v>283</v>
      </c>
      <c r="J21" s="13" t="s">
        <v>25</v>
      </c>
      <c r="K21" s="28">
        <f>K27</f>
        <v>3135.85</v>
      </c>
      <c r="L21" s="28">
        <f>L27</f>
        <v>6048</v>
      </c>
      <c r="M21" s="28">
        <f>M27</f>
        <v>6072.96</v>
      </c>
      <c r="N21" s="64">
        <f t="shared" si="0"/>
        <v>15256.810000000001</v>
      </c>
      <c r="O21" s="6">
        <v>2016</v>
      </c>
    </row>
    <row r="22" spans="1:15" ht="30">
      <c r="A22" s="9" t="s">
        <v>160</v>
      </c>
      <c r="B22" s="9" t="s">
        <v>41</v>
      </c>
      <c r="C22" s="9">
        <v>1</v>
      </c>
      <c r="D22" s="9">
        <v>1</v>
      </c>
      <c r="E22" s="9">
        <v>1</v>
      </c>
      <c r="F22" s="9">
        <v>0</v>
      </c>
      <c r="G22" s="9">
        <v>1</v>
      </c>
      <c r="H22" s="9">
        <v>3</v>
      </c>
      <c r="I22" s="65" t="s">
        <v>284</v>
      </c>
      <c r="J22" s="10" t="s">
        <v>28</v>
      </c>
      <c r="K22" s="85">
        <v>4600</v>
      </c>
      <c r="L22" s="85">
        <v>7500</v>
      </c>
      <c r="M22" s="51">
        <v>0</v>
      </c>
      <c r="N22" s="207">
        <f t="shared" si="0"/>
        <v>12100</v>
      </c>
      <c r="O22" s="6">
        <v>2016</v>
      </c>
    </row>
    <row r="23" spans="1:15" ht="36.75" customHeight="1">
      <c r="A23" s="9" t="s">
        <v>160</v>
      </c>
      <c r="B23" s="9" t="s">
        <v>41</v>
      </c>
      <c r="C23" s="9">
        <v>1</v>
      </c>
      <c r="D23" s="9">
        <v>1</v>
      </c>
      <c r="E23" s="9">
        <v>1</v>
      </c>
      <c r="F23" s="9">
        <v>0</v>
      </c>
      <c r="G23" s="9">
        <v>1</v>
      </c>
      <c r="H23" s="9">
        <v>0</v>
      </c>
      <c r="I23" s="18" t="s">
        <v>322</v>
      </c>
      <c r="J23" s="10" t="s">
        <v>29</v>
      </c>
      <c r="K23" s="6">
        <v>2</v>
      </c>
      <c r="L23" s="6">
        <v>2</v>
      </c>
      <c r="M23" s="6">
        <v>0</v>
      </c>
      <c r="N23" s="23">
        <f t="shared" si="0"/>
        <v>4</v>
      </c>
      <c r="O23" s="6">
        <v>2016</v>
      </c>
    </row>
    <row r="24" spans="1:17" ht="43.5" customHeight="1">
      <c r="A24" s="9" t="s">
        <v>160</v>
      </c>
      <c r="B24" s="9" t="s">
        <v>41</v>
      </c>
      <c r="C24" s="9">
        <v>1</v>
      </c>
      <c r="D24" s="9">
        <v>1</v>
      </c>
      <c r="E24" s="9">
        <v>1</v>
      </c>
      <c r="F24" s="9">
        <v>0</v>
      </c>
      <c r="G24" s="9">
        <v>2</v>
      </c>
      <c r="H24" s="9">
        <v>3</v>
      </c>
      <c r="I24" s="19" t="s">
        <v>285</v>
      </c>
      <c r="J24" s="10" t="s">
        <v>28</v>
      </c>
      <c r="K24" s="81">
        <v>98240.38</v>
      </c>
      <c r="L24" s="82">
        <v>121710.33</v>
      </c>
      <c r="M24" s="82">
        <v>199749.91</v>
      </c>
      <c r="N24" s="207">
        <f t="shared" si="0"/>
        <v>419700.62</v>
      </c>
      <c r="O24" s="6">
        <v>2016</v>
      </c>
      <c r="Q24" s="107" t="s">
        <v>261</v>
      </c>
    </row>
    <row r="25" spans="1:24" ht="55.5" customHeight="1">
      <c r="A25" s="9" t="s">
        <v>160</v>
      </c>
      <c r="B25" s="9" t="s">
        <v>41</v>
      </c>
      <c r="C25" s="9">
        <v>1</v>
      </c>
      <c r="D25" s="158">
        <v>9</v>
      </c>
      <c r="E25" s="158">
        <v>5</v>
      </c>
      <c r="F25" s="9">
        <v>0</v>
      </c>
      <c r="G25" s="9">
        <v>2</v>
      </c>
      <c r="H25" s="162" t="s">
        <v>247</v>
      </c>
      <c r="I25" s="176" t="s">
        <v>323</v>
      </c>
      <c r="J25" s="176" t="s">
        <v>28</v>
      </c>
      <c r="K25" s="177">
        <v>192318.1</v>
      </c>
      <c r="L25" s="178">
        <v>0</v>
      </c>
      <c r="M25" s="178">
        <v>0</v>
      </c>
      <c r="N25" s="208">
        <f>K25</f>
        <v>192318.1</v>
      </c>
      <c r="O25" s="6">
        <v>2015</v>
      </c>
      <c r="P25" s="90"/>
      <c r="Q25" s="179" t="s">
        <v>196</v>
      </c>
      <c r="R25" s="90"/>
      <c r="S25" s="90"/>
      <c r="T25" s="90"/>
      <c r="U25" s="90"/>
      <c r="V25" s="90"/>
      <c r="W25" s="90"/>
      <c r="X25" s="90"/>
    </row>
    <row r="26" spans="1:24" ht="59.25" customHeight="1">
      <c r="A26" s="9" t="s">
        <v>160</v>
      </c>
      <c r="B26" s="9" t="s">
        <v>41</v>
      </c>
      <c r="C26" s="9">
        <v>1</v>
      </c>
      <c r="D26" s="158">
        <v>9</v>
      </c>
      <c r="E26" s="158">
        <v>6</v>
      </c>
      <c r="F26" s="9">
        <v>0</v>
      </c>
      <c r="G26" s="9">
        <v>2</v>
      </c>
      <c r="H26" s="122">
        <v>2</v>
      </c>
      <c r="I26" s="176" t="s">
        <v>324</v>
      </c>
      <c r="J26" s="176" t="s">
        <v>28</v>
      </c>
      <c r="K26" s="177">
        <v>5359.6</v>
      </c>
      <c r="L26" s="178">
        <v>0</v>
      </c>
      <c r="M26" s="178">
        <v>0</v>
      </c>
      <c r="N26" s="208">
        <f>K26</f>
        <v>5359.6</v>
      </c>
      <c r="O26" s="6">
        <v>2015</v>
      </c>
      <c r="P26" s="90"/>
      <c r="Q26" s="90"/>
      <c r="R26" s="90"/>
      <c r="S26" s="90"/>
      <c r="T26" s="90"/>
      <c r="U26" s="90"/>
      <c r="V26" s="90"/>
      <c r="W26" s="90"/>
      <c r="X26" s="90"/>
    </row>
    <row r="27" spans="1:17" ht="42.75" customHeight="1">
      <c r="A27" s="9" t="s">
        <v>160</v>
      </c>
      <c r="B27" s="9" t="s">
        <v>41</v>
      </c>
      <c r="C27" s="9">
        <v>1</v>
      </c>
      <c r="D27" s="9">
        <v>1</v>
      </c>
      <c r="E27" s="9">
        <v>1</v>
      </c>
      <c r="F27" s="9">
        <v>0</v>
      </c>
      <c r="G27" s="9">
        <v>2</v>
      </c>
      <c r="H27" s="9">
        <v>1</v>
      </c>
      <c r="I27" s="18" t="s">
        <v>76</v>
      </c>
      <c r="J27" s="13" t="s">
        <v>25</v>
      </c>
      <c r="K27" s="181">
        <v>3135.85</v>
      </c>
      <c r="L27" s="35">
        <v>6048</v>
      </c>
      <c r="M27" s="35">
        <v>6072.96</v>
      </c>
      <c r="N27" s="209">
        <f t="shared" si="0"/>
        <v>15256.810000000001</v>
      </c>
      <c r="O27" s="6">
        <v>2016</v>
      </c>
      <c r="Q27" s="180" t="s">
        <v>260</v>
      </c>
    </row>
    <row r="28" spans="1:15" ht="45">
      <c r="A28" s="9" t="s">
        <v>160</v>
      </c>
      <c r="B28" s="9" t="s">
        <v>41</v>
      </c>
      <c r="C28" s="9">
        <v>1</v>
      </c>
      <c r="D28" s="9">
        <v>1</v>
      </c>
      <c r="E28" s="9">
        <v>1</v>
      </c>
      <c r="F28" s="9">
        <v>0</v>
      </c>
      <c r="G28" s="9">
        <v>3</v>
      </c>
      <c r="H28" s="9">
        <v>3</v>
      </c>
      <c r="I28" s="19" t="s">
        <v>325</v>
      </c>
      <c r="J28" s="10" t="s">
        <v>28</v>
      </c>
      <c r="K28" s="85">
        <v>10000</v>
      </c>
      <c r="L28" s="85">
        <v>20000</v>
      </c>
      <c r="M28" s="85">
        <v>10000</v>
      </c>
      <c r="N28" s="45">
        <f t="shared" si="0"/>
        <v>40000</v>
      </c>
      <c r="O28" s="6">
        <v>2016</v>
      </c>
    </row>
    <row r="29" spans="1:15" ht="48" customHeight="1">
      <c r="A29" s="9" t="s">
        <v>160</v>
      </c>
      <c r="B29" s="9" t="s">
        <v>41</v>
      </c>
      <c r="C29" s="9">
        <v>1</v>
      </c>
      <c r="D29" s="9">
        <v>1</v>
      </c>
      <c r="E29" s="9">
        <v>1</v>
      </c>
      <c r="F29" s="9">
        <v>0</v>
      </c>
      <c r="G29" s="9">
        <v>3</v>
      </c>
      <c r="H29" s="9">
        <v>0</v>
      </c>
      <c r="I29" s="18" t="s">
        <v>78</v>
      </c>
      <c r="J29" s="10" t="s">
        <v>29</v>
      </c>
      <c r="K29" s="6">
        <v>6</v>
      </c>
      <c r="L29" s="6">
        <v>3</v>
      </c>
      <c r="M29" s="6">
        <v>6</v>
      </c>
      <c r="N29" s="6">
        <f t="shared" si="0"/>
        <v>15</v>
      </c>
      <c r="O29" s="6">
        <v>2016</v>
      </c>
    </row>
    <row r="30" spans="1:15" ht="47.25">
      <c r="A30" s="9" t="s">
        <v>160</v>
      </c>
      <c r="B30" s="9" t="s">
        <v>41</v>
      </c>
      <c r="C30" s="9">
        <v>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1" t="s">
        <v>231</v>
      </c>
      <c r="J30" s="11" t="s">
        <v>28</v>
      </c>
      <c r="K30" s="47">
        <f>K31+K49</f>
        <v>91793.54</v>
      </c>
      <c r="L30" s="47">
        <f>L31+L49</f>
        <v>195370.71</v>
      </c>
      <c r="M30" s="47">
        <f>M31+M49</f>
        <v>72825</v>
      </c>
      <c r="N30" s="46">
        <f t="shared" si="0"/>
        <v>359989.25</v>
      </c>
      <c r="O30" s="6">
        <v>2016</v>
      </c>
    </row>
    <row r="31" spans="1:15" ht="30">
      <c r="A31" s="9" t="s">
        <v>160</v>
      </c>
      <c r="B31" s="9" t="s">
        <v>41</v>
      </c>
      <c r="C31" s="9">
        <v>2</v>
      </c>
      <c r="D31" s="9">
        <v>1</v>
      </c>
      <c r="E31" s="9">
        <v>1</v>
      </c>
      <c r="F31" s="9">
        <v>0</v>
      </c>
      <c r="G31" s="9">
        <v>0</v>
      </c>
      <c r="H31" s="9">
        <v>0</v>
      </c>
      <c r="I31" s="12" t="s">
        <v>223</v>
      </c>
      <c r="J31" s="10" t="s">
        <v>28</v>
      </c>
      <c r="K31" s="45">
        <f>K34+K36+K38+K40+K42+K44+K46+K57+K58</f>
        <v>80447.64</v>
      </c>
      <c r="L31" s="45">
        <f>L34+L36+L40+L42+L44+L46+L57</f>
        <v>195370.71</v>
      </c>
      <c r="M31" s="45">
        <f>M34+M36+M38+M40+M42+M44+M46+M57</f>
        <v>60225</v>
      </c>
      <c r="N31" s="45">
        <f t="shared" si="0"/>
        <v>336043.35</v>
      </c>
      <c r="O31" s="6">
        <v>2015</v>
      </c>
    </row>
    <row r="32" spans="1:15" ht="30">
      <c r="A32" s="9" t="s">
        <v>160</v>
      </c>
      <c r="B32" s="9" t="s">
        <v>41</v>
      </c>
      <c r="C32" s="9">
        <v>2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12" t="s">
        <v>286</v>
      </c>
      <c r="J32" s="10" t="s">
        <v>57</v>
      </c>
      <c r="K32" s="6">
        <v>7.2</v>
      </c>
      <c r="L32" s="37">
        <v>8.2</v>
      </c>
      <c r="M32" s="6">
        <v>8.2</v>
      </c>
      <c r="N32" s="6">
        <f>M32</f>
        <v>8.2</v>
      </c>
      <c r="O32" s="6">
        <v>2015</v>
      </c>
    </row>
    <row r="33" spans="1:15" ht="73.5" customHeight="1">
      <c r="A33" s="9" t="s">
        <v>160</v>
      </c>
      <c r="B33" s="9" t="s">
        <v>41</v>
      </c>
      <c r="C33" s="9">
        <v>2</v>
      </c>
      <c r="D33" s="9">
        <v>1</v>
      </c>
      <c r="E33" s="9">
        <v>1</v>
      </c>
      <c r="F33" s="9">
        <v>0</v>
      </c>
      <c r="G33" s="9">
        <v>0</v>
      </c>
      <c r="H33" s="9">
        <v>0</v>
      </c>
      <c r="I33" s="12" t="s">
        <v>287</v>
      </c>
      <c r="J33" s="10" t="s">
        <v>58</v>
      </c>
      <c r="K33" s="6">
        <v>0.524</v>
      </c>
      <c r="L33" s="6">
        <v>0.525</v>
      </c>
      <c r="M33" s="6">
        <v>0.526</v>
      </c>
      <c r="N33" s="6">
        <f>M33</f>
        <v>0.526</v>
      </c>
      <c r="O33" s="6">
        <v>2016</v>
      </c>
    </row>
    <row r="34" spans="1:17" ht="45">
      <c r="A34" s="9" t="s">
        <v>160</v>
      </c>
      <c r="B34" s="9" t="s">
        <v>41</v>
      </c>
      <c r="C34" s="9">
        <v>2</v>
      </c>
      <c r="D34" s="9">
        <v>1</v>
      </c>
      <c r="E34" s="9">
        <v>1</v>
      </c>
      <c r="F34" s="9">
        <v>0</v>
      </c>
      <c r="G34" s="9">
        <v>1</v>
      </c>
      <c r="H34" s="9">
        <v>3</v>
      </c>
      <c r="I34" s="95" t="s">
        <v>295</v>
      </c>
      <c r="J34" s="95" t="s">
        <v>28</v>
      </c>
      <c r="K34" s="96">
        <v>0</v>
      </c>
      <c r="L34" s="96">
        <v>96132.69</v>
      </c>
      <c r="M34" s="96">
        <v>0</v>
      </c>
      <c r="N34" s="183">
        <f>SUM(K34:M34)</f>
        <v>96132.69</v>
      </c>
      <c r="O34" s="193">
        <v>2015</v>
      </c>
      <c r="Q34" s="3" t="s">
        <v>264</v>
      </c>
    </row>
    <row r="35" spans="1:15" ht="15">
      <c r="A35" s="9" t="s">
        <v>160</v>
      </c>
      <c r="B35" s="9" t="s">
        <v>41</v>
      </c>
      <c r="C35" s="9">
        <v>2</v>
      </c>
      <c r="D35" s="9">
        <v>1</v>
      </c>
      <c r="E35" s="9">
        <v>1</v>
      </c>
      <c r="F35" s="9">
        <v>0</v>
      </c>
      <c r="G35" s="9">
        <v>1</v>
      </c>
      <c r="H35" s="9">
        <v>0</v>
      </c>
      <c r="I35" s="18" t="s">
        <v>83</v>
      </c>
      <c r="J35" s="10" t="s">
        <v>30</v>
      </c>
      <c r="K35" s="6">
        <v>0</v>
      </c>
      <c r="L35" s="6">
        <v>11843</v>
      </c>
      <c r="M35" s="6">
        <v>0</v>
      </c>
      <c r="N35" s="6">
        <f>L35</f>
        <v>11843</v>
      </c>
      <c r="O35" s="6">
        <v>2015</v>
      </c>
    </row>
    <row r="36" spans="1:15" ht="30">
      <c r="A36" s="9" t="s">
        <v>160</v>
      </c>
      <c r="B36" s="9" t="s">
        <v>41</v>
      </c>
      <c r="C36" s="9">
        <v>2</v>
      </c>
      <c r="D36" s="9">
        <v>1</v>
      </c>
      <c r="E36" s="9">
        <v>2</v>
      </c>
      <c r="F36" s="9">
        <v>0</v>
      </c>
      <c r="G36" s="9">
        <v>2</v>
      </c>
      <c r="H36" s="9">
        <v>0</v>
      </c>
      <c r="I36" s="95" t="s">
        <v>296</v>
      </c>
      <c r="J36" s="95" t="s">
        <v>28</v>
      </c>
      <c r="K36" s="96">
        <v>31081.04</v>
      </c>
      <c r="L36" s="96">
        <v>48125</v>
      </c>
      <c r="M36" s="96">
        <v>40125</v>
      </c>
      <c r="N36" s="183">
        <f aca="true" t="shared" si="1" ref="N36:N48">SUM(K36:M36)</f>
        <v>119331.04000000001</v>
      </c>
      <c r="O36" s="6">
        <v>2016</v>
      </c>
    </row>
    <row r="37" spans="1:15" ht="15">
      <c r="A37" s="9" t="s">
        <v>160</v>
      </c>
      <c r="B37" s="9" t="s">
        <v>41</v>
      </c>
      <c r="C37" s="9">
        <v>2</v>
      </c>
      <c r="D37" s="9">
        <v>1</v>
      </c>
      <c r="E37" s="9">
        <v>2</v>
      </c>
      <c r="F37" s="9">
        <v>0</v>
      </c>
      <c r="G37" s="9">
        <v>2</v>
      </c>
      <c r="H37" s="9">
        <v>0</v>
      </c>
      <c r="I37" s="18" t="s">
        <v>83</v>
      </c>
      <c r="J37" s="10" t="s">
        <v>30</v>
      </c>
      <c r="K37" s="6">
        <v>72.4</v>
      </c>
      <c r="L37" s="6">
        <v>112.1</v>
      </c>
      <c r="M37" s="6">
        <v>93.5</v>
      </c>
      <c r="N37" s="6">
        <f t="shared" si="1"/>
        <v>278</v>
      </c>
      <c r="O37" s="6">
        <v>2016</v>
      </c>
    </row>
    <row r="38" spans="1:15" ht="45">
      <c r="A38" s="9" t="s">
        <v>160</v>
      </c>
      <c r="B38" s="9" t="s">
        <v>41</v>
      </c>
      <c r="C38" s="9">
        <v>2</v>
      </c>
      <c r="D38" s="9">
        <v>1</v>
      </c>
      <c r="E38" s="9">
        <v>2</v>
      </c>
      <c r="F38" s="9">
        <v>0</v>
      </c>
      <c r="G38" s="9">
        <v>3</v>
      </c>
      <c r="H38" s="9">
        <v>3</v>
      </c>
      <c r="I38" s="19" t="s">
        <v>297</v>
      </c>
      <c r="J38" s="10" t="s">
        <v>28</v>
      </c>
      <c r="K38" s="51">
        <v>0</v>
      </c>
      <c r="L38" s="51">
        <v>0</v>
      </c>
      <c r="M38" s="51">
        <v>100</v>
      </c>
      <c r="N38" s="45">
        <f t="shared" si="1"/>
        <v>100</v>
      </c>
      <c r="O38" s="6">
        <v>2016</v>
      </c>
    </row>
    <row r="39" spans="1:15" ht="48" customHeight="1">
      <c r="A39" s="9" t="s">
        <v>160</v>
      </c>
      <c r="B39" s="9" t="s">
        <v>41</v>
      </c>
      <c r="C39" s="9">
        <v>2</v>
      </c>
      <c r="D39" s="9">
        <v>1</v>
      </c>
      <c r="E39" s="9">
        <v>2</v>
      </c>
      <c r="F39" s="9">
        <v>0</v>
      </c>
      <c r="G39" s="9">
        <v>3</v>
      </c>
      <c r="H39" s="9">
        <v>0</v>
      </c>
      <c r="I39" s="18" t="s">
        <v>86</v>
      </c>
      <c r="J39" s="10" t="s">
        <v>29</v>
      </c>
      <c r="K39" s="6">
        <v>0</v>
      </c>
      <c r="L39" s="6">
        <v>0</v>
      </c>
      <c r="M39" s="6">
        <v>1</v>
      </c>
      <c r="N39" s="6">
        <f t="shared" si="1"/>
        <v>1</v>
      </c>
      <c r="O39" s="6">
        <v>2016</v>
      </c>
    </row>
    <row r="40" spans="1:17" ht="30">
      <c r="A40" s="9" t="s">
        <v>160</v>
      </c>
      <c r="B40" s="9" t="s">
        <v>41</v>
      </c>
      <c r="C40" s="9">
        <v>2</v>
      </c>
      <c r="D40" s="9">
        <v>1</v>
      </c>
      <c r="E40" s="9">
        <v>2</v>
      </c>
      <c r="F40" s="9">
        <v>0</v>
      </c>
      <c r="G40" s="9">
        <v>4</v>
      </c>
      <c r="H40" s="9">
        <v>3</v>
      </c>
      <c r="I40" s="19" t="s">
        <v>288</v>
      </c>
      <c r="J40" s="10" t="s">
        <v>28</v>
      </c>
      <c r="K40" s="184">
        <v>12954.1</v>
      </c>
      <c r="L40" s="51">
        <v>11113.02</v>
      </c>
      <c r="M40" s="51">
        <v>10000</v>
      </c>
      <c r="N40" s="45">
        <f t="shared" si="1"/>
        <v>34067.12</v>
      </c>
      <c r="O40" s="6">
        <v>2016</v>
      </c>
      <c r="Q40" s="180" t="s">
        <v>266</v>
      </c>
    </row>
    <row r="41" spans="1:15" ht="26.25" customHeight="1">
      <c r="A41" s="9" t="s">
        <v>160</v>
      </c>
      <c r="B41" s="9" t="s">
        <v>41</v>
      </c>
      <c r="C41" s="9">
        <v>2</v>
      </c>
      <c r="D41" s="9">
        <v>1</v>
      </c>
      <c r="E41" s="9">
        <v>2</v>
      </c>
      <c r="F41" s="9">
        <v>0</v>
      </c>
      <c r="G41" s="9">
        <v>4</v>
      </c>
      <c r="H41" s="9">
        <v>0</v>
      </c>
      <c r="I41" s="18" t="s">
        <v>88</v>
      </c>
      <c r="J41" s="10" t="s">
        <v>29</v>
      </c>
      <c r="K41" s="6">
        <v>12</v>
      </c>
      <c r="L41" s="6">
        <v>6</v>
      </c>
      <c r="M41" s="6">
        <v>12</v>
      </c>
      <c r="N41" s="6">
        <f t="shared" si="1"/>
        <v>30</v>
      </c>
      <c r="O41" s="6">
        <v>2016</v>
      </c>
    </row>
    <row r="42" spans="1:15" ht="45">
      <c r="A42" s="9" t="s">
        <v>160</v>
      </c>
      <c r="B42" s="9" t="s">
        <v>41</v>
      </c>
      <c r="C42" s="9">
        <v>2</v>
      </c>
      <c r="D42" s="9">
        <v>1</v>
      </c>
      <c r="E42" s="9">
        <v>2</v>
      </c>
      <c r="F42" s="9">
        <v>0</v>
      </c>
      <c r="G42" s="9">
        <v>5</v>
      </c>
      <c r="H42" s="9">
        <v>3</v>
      </c>
      <c r="I42" s="19" t="s">
        <v>289</v>
      </c>
      <c r="J42" s="10" t="s">
        <v>28</v>
      </c>
      <c r="K42" s="96">
        <v>9500</v>
      </c>
      <c r="L42" s="51">
        <v>0</v>
      </c>
      <c r="M42" s="51">
        <v>0</v>
      </c>
      <c r="N42" s="45">
        <f t="shared" si="1"/>
        <v>9500</v>
      </c>
      <c r="O42" s="6">
        <v>2014</v>
      </c>
    </row>
    <row r="43" spans="1:15" ht="15">
      <c r="A43" s="9" t="s">
        <v>160</v>
      </c>
      <c r="B43" s="9" t="s">
        <v>41</v>
      </c>
      <c r="C43" s="9">
        <v>2</v>
      </c>
      <c r="D43" s="9">
        <v>1</v>
      </c>
      <c r="E43" s="9">
        <v>2</v>
      </c>
      <c r="F43" s="9">
        <v>0</v>
      </c>
      <c r="G43" s="9">
        <v>5</v>
      </c>
      <c r="H43" s="9">
        <v>0</v>
      </c>
      <c r="I43" s="18" t="s">
        <v>90</v>
      </c>
      <c r="J43" s="10" t="s">
        <v>32</v>
      </c>
      <c r="K43" s="6">
        <v>1</v>
      </c>
      <c r="L43" s="6">
        <v>0</v>
      </c>
      <c r="M43" s="6">
        <v>0</v>
      </c>
      <c r="N43" s="6">
        <f t="shared" si="1"/>
        <v>1</v>
      </c>
      <c r="O43" s="6">
        <v>2014</v>
      </c>
    </row>
    <row r="44" spans="1:18" ht="45">
      <c r="A44" s="9" t="s">
        <v>160</v>
      </c>
      <c r="B44" s="9" t="s">
        <v>41</v>
      </c>
      <c r="C44" s="9">
        <v>2</v>
      </c>
      <c r="D44" s="9">
        <v>1</v>
      </c>
      <c r="E44" s="9">
        <v>2</v>
      </c>
      <c r="F44" s="9">
        <v>0</v>
      </c>
      <c r="G44" s="9">
        <v>6</v>
      </c>
      <c r="H44" s="9">
        <v>0</v>
      </c>
      <c r="I44" s="22" t="s">
        <v>308</v>
      </c>
      <c r="J44" s="10" t="s">
        <v>28</v>
      </c>
      <c r="K44" s="96">
        <v>1912.5</v>
      </c>
      <c r="L44" s="51">
        <v>0</v>
      </c>
      <c r="M44" s="51">
        <v>0</v>
      </c>
      <c r="N44" s="45">
        <f t="shared" si="1"/>
        <v>1912.5</v>
      </c>
      <c r="O44" s="6">
        <v>2014</v>
      </c>
      <c r="R44" s="3">
        <f>31081+12954.1+9600+1912.5+5000+9145.9</f>
        <v>69693.5</v>
      </c>
    </row>
    <row r="45" spans="1:15" ht="15">
      <c r="A45" s="9" t="s">
        <v>160</v>
      </c>
      <c r="B45" s="9" t="s">
        <v>41</v>
      </c>
      <c r="C45" s="9">
        <v>2</v>
      </c>
      <c r="D45" s="9">
        <v>1</v>
      </c>
      <c r="E45" s="9">
        <v>2</v>
      </c>
      <c r="F45" s="9">
        <v>0</v>
      </c>
      <c r="G45" s="9">
        <v>6</v>
      </c>
      <c r="H45" s="9">
        <v>0</v>
      </c>
      <c r="I45" s="18" t="s">
        <v>90</v>
      </c>
      <c r="J45" s="10" t="s">
        <v>29</v>
      </c>
      <c r="K45" s="6">
        <v>1</v>
      </c>
      <c r="L45" s="6">
        <v>0</v>
      </c>
      <c r="M45" s="6">
        <v>0</v>
      </c>
      <c r="N45" s="6">
        <f t="shared" si="1"/>
        <v>1</v>
      </c>
      <c r="O45" s="6">
        <v>2014</v>
      </c>
    </row>
    <row r="46" spans="1:15" ht="90">
      <c r="A46" s="9" t="s">
        <v>160</v>
      </c>
      <c r="B46" s="9" t="s">
        <v>41</v>
      </c>
      <c r="C46" s="9">
        <v>2</v>
      </c>
      <c r="D46" s="9">
        <v>1</v>
      </c>
      <c r="E46" s="9">
        <v>2</v>
      </c>
      <c r="F46" s="9">
        <v>0</v>
      </c>
      <c r="G46" s="9">
        <v>7</v>
      </c>
      <c r="H46" s="9">
        <v>3</v>
      </c>
      <c r="I46" s="19" t="s">
        <v>309</v>
      </c>
      <c r="J46" s="10" t="s">
        <v>28</v>
      </c>
      <c r="K46" s="51">
        <v>0</v>
      </c>
      <c r="L46" s="96">
        <v>40000</v>
      </c>
      <c r="M46" s="96">
        <v>10000</v>
      </c>
      <c r="N46" s="45">
        <f t="shared" si="1"/>
        <v>50000</v>
      </c>
      <c r="O46" s="6">
        <v>2016</v>
      </c>
    </row>
    <row r="47" spans="1:15" ht="15">
      <c r="A47" s="9" t="s">
        <v>160</v>
      </c>
      <c r="B47" s="9" t="s">
        <v>41</v>
      </c>
      <c r="C47" s="9">
        <v>2</v>
      </c>
      <c r="D47" s="9">
        <v>1</v>
      </c>
      <c r="E47" s="9">
        <v>2</v>
      </c>
      <c r="F47" s="9">
        <v>0</v>
      </c>
      <c r="G47" s="9">
        <v>7</v>
      </c>
      <c r="H47" s="9">
        <v>0</v>
      </c>
      <c r="I47" s="18" t="s">
        <v>93</v>
      </c>
      <c r="J47" s="19" t="s">
        <v>29</v>
      </c>
      <c r="K47" s="24">
        <v>0</v>
      </c>
      <c r="L47" s="24">
        <v>2</v>
      </c>
      <c r="M47" s="37">
        <v>0</v>
      </c>
      <c r="N47" s="24">
        <f t="shared" si="1"/>
        <v>2</v>
      </c>
      <c r="O47" s="37">
        <v>2015</v>
      </c>
    </row>
    <row r="48" spans="1:15" ht="30">
      <c r="A48" s="9" t="s">
        <v>160</v>
      </c>
      <c r="B48" s="9" t="s">
        <v>41</v>
      </c>
      <c r="C48" s="9">
        <v>2</v>
      </c>
      <c r="D48" s="9">
        <v>1</v>
      </c>
      <c r="E48" s="9">
        <v>2</v>
      </c>
      <c r="F48" s="9">
        <v>0</v>
      </c>
      <c r="G48" s="9">
        <v>7</v>
      </c>
      <c r="H48" s="9">
        <v>0</v>
      </c>
      <c r="I48" s="18" t="s">
        <v>94</v>
      </c>
      <c r="J48" s="75" t="s">
        <v>29</v>
      </c>
      <c r="K48" s="24">
        <v>0</v>
      </c>
      <c r="L48" s="24">
        <v>0</v>
      </c>
      <c r="M48" s="37">
        <v>2</v>
      </c>
      <c r="N48" s="24">
        <f t="shared" si="1"/>
        <v>2</v>
      </c>
      <c r="O48" s="37">
        <v>2016</v>
      </c>
    </row>
    <row r="49" spans="1:15" ht="28.5">
      <c r="A49" s="9" t="s">
        <v>160</v>
      </c>
      <c r="B49" s="9" t="s">
        <v>41</v>
      </c>
      <c r="C49" s="9">
        <v>2</v>
      </c>
      <c r="D49" s="9">
        <v>1</v>
      </c>
      <c r="E49" s="9">
        <v>3</v>
      </c>
      <c r="F49" s="9">
        <v>0</v>
      </c>
      <c r="G49" s="9">
        <v>0</v>
      </c>
      <c r="H49" s="9">
        <v>0</v>
      </c>
      <c r="I49" s="20" t="s">
        <v>227</v>
      </c>
      <c r="J49" s="67" t="s">
        <v>28</v>
      </c>
      <c r="K49" s="68">
        <f>K52+K54+K60+K62+K55</f>
        <v>11345.9</v>
      </c>
      <c r="L49" s="68">
        <f>L52+L54+L60+L62+L55</f>
        <v>0</v>
      </c>
      <c r="M49" s="68">
        <f>M52+M54+M60+M62+M55</f>
        <v>12600</v>
      </c>
      <c r="N49" s="50">
        <f>SUM(K49:M49)</f>
        <v>23945.9</v>
      </c>
      <c r="O49" s="24"/>
    </row>
    <row r="50" spans="1:15" ht="45">
      <c r="A50" s="9" t="s">
        <v>160</v>
      </c>
      <c r="B50" s="9" t="s">
        <v>41</v>
      </c>
      <c r="C50" s="9">
        <v>2</v>
      </c>
      <c r="D50" s="9">
        <v>1</v>
      </c>
      <c r="E50" s="9">
        <v>3</v>
      </c>
      <c r="F50" s="9">
        <v>0</v>
      </c>
      <c r="G50" s="9">
        <v>0</v>
      </c>
      <c r="H50" s="9">
        <v>0</v>
      </c>
      <c r="I50" s="18" t="s">
        <v>228</v>
      </c>
      <c r="J50" s="19" t="s">
        <v>31</v>
      </c>
      <c r="K50" s="37">
        <v>106</v>
      </c>
      <c r="L50" s="24">
        <v>104</v>
      </c>
      <c r="M50" s="24">
        <v>104</v>
      </c>
      <c r="N50" s="24">
        <f>M50</f>
        <v>104</v>
      </c>
      <c r="O50" s="24">
        <v>2016</v>
      </c>
    </row>
    <row r="51" spans="1:15" ht="45">
      <c r="A51" s="9" t="s">
        <v>160</v>
      </c>
      <c r="B51" s="9" t="s">
        <v>41</v>
      </c>
      <c r="C51" s="9">
        <v>2</v>
      </c>
      <c r="D51" s="9">
        <v>1</v>
      </c>
      <c r="E51" s="9">
        <v>3</v>
      </c>
      <c r="F51" s="9">
        <v>0</v>
      </c>
      <c r="G51" s="9">
        <v>0</v>
      </c>
      <c r="H51" s="9">
        <v>0</v>
      </c>
      <c r="I51" s="40" t="s">
        <v>265</v>
      </c>
      <c r="J51" s="19" t="s">
        <v>65</v>
      </c>
      <c r="K51" s="24">
        <v>0.099</v>
      </c>
      <c r="L51" s="24">
        <v>0.099</v>
      </c>
      <c r="M51" s="24">
        <v>0.099</v>
      </c>
      <c r="N51" s="24">
        <f>M51</f>
        <v>0.099</v>
      </c>
      <c r="O51" s="24">
        <v>2014</v>
      </c>
    </row>
    <row r="52" spans="1:15" ht="45">
      <c r="A52" s="9" t="s">
        <v>160</v>
      </c>
      <c r="B52" s="9" t="s">
        <v>41</v>
      </c>
      <c r="C52" s="9">
        <v>2</v>
      </c>
      <c r="D52" s="9">
        <v>1</v>
      </c>
      <c r="E52" s="9">
        <v>3</v>
      </c>
      <c r="F52" s="9">
        <v>0</v>
      </c>
      <c r="G52" s="9">
        <v>8</v>
      </c>
      <c r="H52" s="191">
        <v>3</v>
      </c>
      <c r="I52" s="19" t="s">
        <v>310</v>
      </c>
      <c r="J52" s="10" t="s">
        <v>28</v>
      </c>
      <c r="K52" s="51">
        <v>0</v>
      </c>
      <c r="L52" s="51">
        <v>0</v>
      </c>
      <c r="M52" s="85">
        <v>7500</v>
      </c>
      <c r="N52" s="45">
        <f aca="true" t="shared" si="2" ref="N52:N65">SUM(K52:M52)</f>
        <v>7500</v>
      </c>
      <c r="O52" s="6">
        <v>2016</v>
      </c>
    </row>
    <row r="53" spans="1:15" ht="15">
      <c r="A53" s="9" t="s">
        <v>160</v>
      </c>
      <c r="B53" s="9" t="s">
        <v>41</v>
      </c>
      <c r="C53" s="9">
        <v>2</v>
      </c>
      <c r="D53" s="9">
        <v>1</v>
      </c>
      <c r="E53" s="9">
        <v>3</v>
      </c>
      <c r="F53" s="9">
        <v>0</v>
      </c>
      <c r="G53" s="9">
        <v>8</v>
      </c>
      <c r="H53" s="9">
        <v>0</v>
      </c>
      <c r="I53" s="18" t="s">
        <v>90</v>
      </c>
      <c r="J53" s="74" t="s">
        <v>29</v>
      </c>
      <c r="K53" s="6">
        <v>0</v>
      </c>
      <c r="L53" s="6">
        <v>0</v>
      </c>
      <c r="M53" s="6">
        <v>1</v>
      </c>
      <c r="N53" s="6">
        <f t="shared" si="2"/>
        <v>1</v>
      </c>
      <c r="O53" s="6">
        <v>2016</v>
      </c>
    </row>
    <row r="54" spans="1:17" ht="45">
      <c r="A54" s="9" t="s">
        <v>160</v>
      </c>
      <c r="B54" s="9" t="s">
        <v>41</v>
      </c>
      <c r="C54" s="9">
        <v>2</v>
      </c>
      <c r="D54" s="9">
        <v>1</v>
      </c>
      <c r="E54" s="9">
        <v>3</v>
      </c>
      <c r="F54" s="9">
        <v>0</v>
      </c>
      <c r="G54" s="9">
        <v>9</v>
      </c>
      <c r="H54" s="9">
        <v>3</v>
      </c>
      <c r="I54" s="194" t="s">
        <v>294</v>
      </c>
      <c r="J54" s="194" t="s">
        <v>28</v>
      </c>
      <c r="K54" s="195">
        <v>9145.9</v>
      </c>
      <c r="L54" s="51">
        <v>0</v>
      </c>
      <c r="M54" s="51">
        <v>0</v>
      </c>
      <c r="N54" s="45">
        <f t="shared" si="2"/>
        <v>9145.9</v>
      </c>
      <c r="O54" s="6">
        <v>2014</v>
      </c>
      <c r="Q54" s="3" t="s">
        <v>263</v>
      </c>
    </row>
    <row r="55" spans="1:24" ht="75">
      <c r="A55" s="9" t="s">
        <v>160</v>
      </c>
      <c r="B55" s="9" t="s">
        <v>41</v>
      </c>
      <c r="C55" s="9">
        <v>2</v>
      </c>
      <c r="D55" s="9">
        <v>1</v>
      </c>
      <c r="E55" s="9">
        <v>3</v>
      </c>
      <c r="F55" s="9">
        <v>1</v>
      </c>
      <c r="G55" s="9">
        <v>2</v>
      </c>
      <c r="H55" s="122">
        <v>3</v>
      </c>
      <c r="I55" s="176" t="s">
        <v>312</v>
      </c>
      <c r="J55" s="176" t="s">
        <v>28</v>
      </c>
      <c r="K55" s="178">
        <v>2200</v>
      </c>
      <c r="L55" s="178">
        <v>0</v>
      </c>
      <c r="M55" s="178">
        <v>0</v>
      </c>
      <c r="N55" s="187">
        <f>K55+L55+M55</f>
        <v>2200</v>
      </c>
      <c r="O55" s="6">
        <v>2014</v>
      </c>
      <c r="P55" s="90"/>
      <c r="Q55" s="179" t="s">
        <v>196</v>
      </c>
      <c r="R55" s="90"/>
      <c r="S55" s="90"/>
      <c r="T55" s="90"/>
      <c r="U55" s="90"/>
      <c r="V55" s="90"/>
      <c r="W55" s="90"/>
      <c r="X55" s="90"/>
    </row>
    <row r="56" spans="1:15" ht="30">
      <c r="A56" s="9" t="s">
        <v>160</v>
      </c>
      <c r="B56" s="9" t="s">
        <v>41</v>
      </c>
      <c r="C56" s="9">
        <v>2</v>
      </c>
      <c r="D56" s="9">
        <v>1</v>
      </c>
      <c r="E56" s="9">
        <v>3</v>
      </c>
      <c r="F56" s="9">
        <v>0</v>
      </c>
      <c r="G56" s="9">
        <v>9</v>
      </c>
      <c r="H56" s="9">
        <v>0</v>
      </c>
      <c r="I56" s="196" t="s">
        <v>99</v>
      </c>
      <c r="J56" s="197" t="s">
        <v>29</v>
      </c>
      <c r="K56" s="198">
        <v>1</v>
      </c>
      <c r="L56" s="24">
        <v>0</v>
      </c>
      <c r="M56" s="24">
        <v>0</v>
      </c>
      <c r="N56" s="24">
        <f t="shared" si="2"/>
        <v>1</v>
      </c>
      <c r="O56" s="37">
        <v>2014</v>
      </c>
    </row>
    <row r="57" spans="1:17" ht="60">
      <c r="A57" s="9" t="s">
        <v>160</v>
      </c>
      <c r="B57" s="9" t="s">
        <v>41</v>
      </c>
      <c r="C57" s="9">
        <v>2</v>
      </c>
      <c r="D57" s="9">
        <v>1</v>
      </c>
      <c r="E57" s="9">
        <v>2</v>
      </c>
      <c r="F57" s="9">
        <v>1</v>
      </c>
      <c r="G57" s="9">
        <v>0</v>
      </c>
      <c r="H57" s="9">
        <v>3</v>
      </c>
      <c r="I57" s="182" t="s">
        <v>311</v>
      </c>
      <c r="J57" s="176" t="s">
        <v>28</v>
      </c>
      <c r="K57" s="185">
        <v>5000</v>
      </c>
      <c r="L57" s="186">
        <v>0</v>
      </c>
      <c r="M57" s="178">
        <v>0</v>
      </c>
      <c r="N57" s="187">
        <f>K57+L57+M57</f>
        <v>5000</v>
      </c>
      <c r="O57" s="37">
        <v>2015</v>
      </c>
      <c r="Q57" s="179" t="s">
        <v>196</v>
      </c>
    </row>
    <row r="58" spans="1:15" ht="64.5" customHeight="1">
      <c r="A58" s="9" t="s">
        <v>160</v>
      </c>
      <c r="B58" s="9" t="s">
        <v>41</v>
      </c>
      <c r="C58" s="9">
        <v>2</v>
      </c>
      <c r="D58" s="158">
        <v>7</v>
      </c>
      <c r="E58" s="158">
        <v>0</v>
      </c>
      <c r="F58" s="158">
        <v>3</v>
      </c>
      <c r="G58" s="9">
        <v>1</v>
      </c>
      <c r="H58" s="122">
        <v>2</v>
      </c>
      <c r="I58" s="182" t="s">
        <v>313</v>
      </c>
      <c r="J58" s="176" t="s">
        <v>28</v>
      </c>
      <c r="K58" s="178">
        <v>20000</v>
      </c>
      <c r="L58" s="178">
        <v>0</v>
      </c>
      <c r="M58" s="178">
        <v>0</v>
      </c>
      <c r="N58" s="187">
        <f>K58+L58+M58</f>
        <v>20000</v>
      </c>
      <c r="O58" s="6">
        <v>2015</v>
      </c>
    </row>
    <row r="59" spans="1:17" ht="30">
      <c r="A59" s="9" t="s">
        <v>160</v>
      </c>
      <c r="B59" s="9" t="s">
        <v>41</v>
      </c>
      <c r="C59" s="9">
        <v>2</v>
      </c>
      <c r="D59" s="9">
        <v>1</v>
      </c>
      <c r="E59" s="9">
        <v>2</v>
      </c>
      <c r="F59" s="9">
        <v>1</v>
      </c>
      <c r="G59" s="9">
        <v>0</v>
      </c>
      <c r="H59" s="9">
        <v>0</v>
      </c>
      <c r="I59" s="188" t="s">
        <v>99</v>
      </c>
      <c r="J59" s="189" t="s">
        <v>29</v>
      </c>
      <c r="K59" s="190">
        <v>0</v>
      </c>
      <c r="L59" s="190">
        <v>1</v>
      </c>
      <c r="M59" s="190">
        <v>0</v>
      </c>
      <c r="N59" s="190">
        <f>SUM(K59:M59)</f>
        <v>1</v>
      </c>
      <c r="O59" s="37">
        <v>2015</v>
      </c>
      <c r="Q59" s="180" t="s">
        <v>262</v>
      </c>
    </row>
    <row r="60" spans="1:15" ht="30">
      <c r="A60" s="9" t="s">
        <v>160</v>
      </c>
      <c r="B60" s="9" t="s">
        <v>41</v>
      </c>
      <c r="C60" s="9">
        <v>2</v>
      </c>
      <c r="D60" s="9">
        <v>1</v>
      </c>
      <c r="E60" s="9">
        <v>3</v>
      </c>
      <c r="F60" s="9">
        <v>1</v>
      </c>
      <c r="G60" s="9">
        <v>0</v>
      </c>
      <c r="H60" s="9">
        <v>3</v>
      </c>
      <c r="I60" s="80" t="s">
        <v>314</v>
      </c>
      <c r="J60" s="80" t="s">
        <v>28</v>
      </c>
      <c r="K60" s="85">
        <v>0</v>
      </c>
      <c r="L60" s="85">
        <v>0</v>
      </c>
      <c r="M60" s="85">
        <v>5000</v>
      </c>
      <c r="N60" s="199">
        <f t="shared" si="2"/>
        <v>5000</v>
      </c>
      <c r="O60" s="24">
        <v>2016</v>
      </c>
    </row>
    <row r="61" spans="1:15" ht="30">
      <c r="A61" s="9" t="s">
        <v>160</v>
      </c>
      <c r="B61" s="9" t="s">
        <v>41</v>
      </c>
      <c r="C61" s="9">
        <v>2</v>
      </c>
      <c r="D61" s="9">
        <v>1</v>
      </c>
      <c r="E61" s="9">
        <v>3</v>
      </c>
      <c r="F61" s="9">
        <v>1</v>
      </c>
      <c r="G61" s="9">
        <v>0</v>
      </c>
      <c r="H61" s="9">
        <v>0</v>
      </c>
      <c r="I61" s="18" t="s">
        <v>101</v>
      </c>
      <c r="J61" s="75" t="s">
        <v>30</v>
      </c>
      <c r="K61" s="37">
        <v>0</v>
      </c>
      <c r="L61" s="37">
        <v>0</v>
      </c>
      <c r="M61" s="37">
        <v>945</v>
      </c>
      <c r="N61" s="24">
        <f t="shared" si="2"/>
        <v>945</v>
      </c>
      <c r="O61" s="37">
        <v>2016</v>
      </c>
    </row>
    <row r="62" spans="1:15" ht="60">
      <c r="A62" s="9" t="s">
        <v>160</v>
      </c>
      <c r="B62" s="9" t="s">
        <v>41</v>
      </c>
      <c r="C62" s="9">
        <v>2</v>
      </c>
      <c r="D62" s="9">
        <v>1</v>
      </c>
      <c r="E62" s="9">
        <v>3</v>
      </c>
      <c r="F62" s="9">
        <v>1</v>
      </c>
      <c r="G62" s="9">
        <v>1</v>
      </c>
      <c r="H62" s="9">
        <v>3</v>
      </c>
      <c r="I62" s="80" t="s">
        <v>315</v>
      </c>
      <c r="J62" s="80" t="s">
        <v>28</v>
      </c>
      <c r="K62" s="85">
        <v>0</v>
      </c>
      <c r="L62" s="85">
        <v>0</v>
      </c>
      <c r="M62" s="85">
        <v>100</v>
      </c>
      <c r="N62" s="199">
        <f t="shared" si="2"/>
        <v>100</v>
      </c>
      <c r="O62" s="24">
        <v>2016</v>
      </c>
    </row>
    <row r="63" spans="1:15" ht="48.75" customHeight="1">
      <c r="A63" s="9" t="s">
        <v>160</v>
      </c>
      <c r="B63" s="9" t="s">
        <v>41</v>
      </c>
      <c r="C63" s="9">
        <v>2</v>
      </c>
      <c r="D63" s="9">
        <v>1</v>
      </c>
      <c r="E63" s="9">
        <v>3</v>
      </c>
      <c r="F63" s="9">
        <v>1</v>
      </c>
      <c r="G63" s="9">
        <v>1</v>
      </c>
      <c r="H63" s="9">
        <v>0</v>
      </c>
      <c r="I63" s="12" t="s">
        <v>78</v>
      </c>
      <c r="J63" s="75" t="s">
        <v>29</v>
      </c>
      <c r="K63" s="37">
        <v>0</v>
      </c>
      <c r="L63" s="37">
        <v>0</v>
      </c>
      <c r="M63" s="37">
        <v>1</v>
      </c>
      <c r="N63" s="37">
        <f t="shared" si="2"/>
        <v>1</v>
      </c>
      <c r="O63" s="24">
        <v>2016</v>
      </c>
    </row>
    <row r="64" spans="1:15" ht="31.5">
      <c r="A64" s="9" t="s">
        <v>160</v>
      </c>
      <c r="B64" s="9" t="s">
        <v>41</v>
      </c>
      <c r="C64" s="9">
        <v>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1" t="s">
        <v>230</v>
      </c>
      <c r="J64" s="41" t="s">
        <v>28</v>
      </c>
      <c r="K64" s="57">
        <f>K69+K72+K74</f>
        <v>2106.74</v>
      </c>
      <c r="L64" s="57">
        <f>L69+L72+L74</f>
        <v>51745.78999999999</v>
      </c>
      <c r="M64" s="57">
        <f>M69+M72+M74</f>
        <v>18318.18</v>
      </c>
      <c r="N64" s="58">
        <f t="shared" si="2"/>
        <v>72170.70999999999</v>
      </c>
      <c r="O64" s="24">
        <v>2016</v>
      </c>
    </row>
    <row r="65" spans="1:15" ht="60">
      <c r="A65" s="9" t="s">
        <v>160</v>
      </c>
      <c r="B65" s="9" t="s">
        <v>41</v>
      </c>
      <c r="C65" s="9">
        <v>3</v>
      </c>
      <c r="D65" s="9">
        <v>1</v>
      </c>
      <c r="E65" s="9">
        <v>1</v>
      </c>
      <c r="F65" s="9">
        <v>0</v>
      </c>
      <c r="G65" s="9">
        <v>0</v>
      </c>
      <c r="H65" s="9">
        <v>0</v>
      </c>
      <c r="I65" s="142" t="s">
        <v>316</v>
      </c>
      <c r="J65" s="22" t="s">
        <v>28</v>
      </c>
      <c r="K65" s="149">
        <f>K69+K72+K74</f>
        <v>2106.74</v>
      </c>
      <c r="L65" s="149">
        <f>L69+L72+L74</f>
        <v>51745.78999999999</v>
      </c>
      <c r="M65" s="149">
        <f>M69+M72+M74</f>
        <v>18318.18</v>
      </c>
      <c r="N65" s="50">
        <f t="shared" si="2"/>
        <v>72170.70999999999</v>
      </c>
      <c r="O65" s="24">
        <v>2016</v>
      </c>
    </row>
    <row r="66" spans="1:15" ht="45">
      <c r="A66" s="9" t="s">
        <v>160</v>
      </c>
      <c r="B66" s="9" t="s">
        <v>41</v>
      </c>
      <c r="C66" s="9">
        <v>3</v>
      </c>
      <c r="D66" s="9">
        <v>1</v>
      </c>
      <c r="E66" s="9">
        <v>1</v>
      </c>
      <c r="F66" s="9">
        <v>0</v>
      </c>
      <c r="G66" s="9">
        <v>0</v>
      </c>
      <c r="H66" s="9">
        <v>1</v>
      </c>
      <c r="I66" s="18" t="s">
        <v>152</v>
      </c>
      <c r="J66" s="19" t="s">
        <v>59</v>
      </c>
      <c r="K66" s="24">
        <v>1</v>
      </c>
      <c r="L66" s="24">
        <v>1</v>
      </c>
      <c r="M66" s="24">
        <v>1</v>
      </c>
      <c r="N66" s="24">
        <v>1</v>
      </c>
      <c r="O66" s="24">
        <v>2015</v>
      </c>
    </row>
    <row r="67" spans="1:15" ht="60">
      <c r="A67" s="9" t="s">
        <v>160</v>
      </c>
      <c r="B67" s="9" t="s">
        <v>41</v>
      </c>
      <c r="C67" s="9">
        <v>3</v>
      </c>
      <c r="D67" s="9">
        <v>1</v>
      </c>
      <c r="E67" s="9">
        <v>1</v>
      </c>
      <c r="F67" s="9">
        <v>0</v>
      </c>
      <c r="G67" s="9">
        <v>0</v>
      </c>
      <c r="H67" s="9">
        <v>2</v>
      </c>
      <c r="I67" s="40" t="s">
        <v>150</v>
      </c>
      <c r="J67" s="19" t="s">
        <v>34</v>
      </c>
      <c r="K67" s="24">
        <v>8.33</v>
      </c>
      <c r="L67" s="24">
        <v>8.33</v>
      </c>
      <c r="M67" s="24">
        <v>16.66</v>
      </c>
      <c r="N67" s="24">
        <f>M67</f>
        <v>16.66</v>
      </c>
      <c r="O67" s="24">
        <v>2016</v>
      </c>
    </row>
    <row r="68" spans="1:15" ht="62.25" customHeight="1">
      <c r="A68" s="9" t="s">
        <v>160</v>
      </c>
      <c r="B68" s="9" t="s">
        <v>41</v>
      </c>
      <c r="C68" s="9">
        <v>3</v>
      </c>
      <c r="D68" s="9">
        <v>1</v>
      </c>
      <c r="E68" s="9">
        <v>1</v>
      </c>
      <c r="F68" s="9">
        <v>0</v>
      </c>
      <c r="G68" s="9">
        <v>0</v>
      </c>
      <c r="H68" s="9">
        <v>3</v>
      </c>
      <c r="I68" s="12" t="s">
        <v>104</v>
      </c>
      <c r="J68" s="10" t="s">
        <v>31</v>
      </c>
      <c r="K68" s="6">
        <v>24.58</v>
      </c>
      <c r="L68" s="6">
        <v>22.03</v>
      </c>
      <c r="M68" s="6">
        <v>21.19</v>
      </c>
      <c r="N68" s="6">
        <f>M68</f>
        <v>21.19</v>
      </c>
      <c r="O68" s="6">
        <v>2016</v>
      </c>
    </row>
    <row r="69" spans="1:17" ht="45">
      <c r="A69" s="9" t="s">
        <v>160</v>
      </c>
      <c r="B69" s="9" t="s">
        <v>41</v>
      </c>
      <c r="C69" s="9">
        <v>3</v>
      </c>
      <c r="D69" s="9">
        <v>1</v>
      </c>
      <c r="E69" s="9">
        <v>1</v>
      </c>
      <c r="F69" s="9">
        <v>0</v>
      </c>
      <c r="G69" s="9">
        <v>1</v>
      </c>
      <c r="H69" s="9">
        <v>0</v>
      </c>
      <c r="I69" s="95" t="s">
        <v>318</v>
      </c>
      <c r="J69" s="95" t="s">
        <v>28</v>
      </c>
      <c r="K69" s="96">
        <v>2106.74</v>
      </c>
      <c r="L69" s="96">
        <v>6249.2</v>
      </c>
      <c r="M69" s="96">
        <v>0</v>
      </c>
      <c r="N69" s="183">
        <f aca="true" t="shared" si="3" ref="N69:N76">SUM(K69:M69)</f>
        <v>8355.939999999999</v>
      </c>
      <c r="O69" s="6">
        <v>2015</v>
      </c>
      <c r="Q69" s="107" t="s">
        <v>267</v>
      </c>
    </row>
    <row r="70" spans="1:15" ht="30">
      <c r="A70" s="9" t="s">
        <v>160</v>
      </c>
      <c r="B70" s="9" t="s">
        <v>41</v>
      </c>
      <c r="C70" s="9">
        <v>3</v>
      </c>
      <c r="D70" s="9">
        <v>1</v>
      </c>
      <c r="E70" s="9">
        <v>1</v>
      </c>
      <c r="F70" s="9">
        <v>0</v>
      </c>
      <c r="G70" s="9">
        <v>1</v>
      </c>
      <c r="H70" s="9">
        <v>1</v>
      </c>
      <c r="I70" s="18" t="s">
        <v>142</v>
      </c>
      <c r="J70" s="76" t="s">
        <v>33</v>
      </c>
      <c r="K70" s="37">
        <v>0</v>
      </c>
      <c r="L70" s="6">
        <v>1</v>
      </c>
      <c r="M70" s="6">
        <v>0</v>
      </c>
      <c r="N70" s="6">
        <f t="shared" si="3"/>
        <v>1</v>
      </c>
      <c r="O70" s="6">
        <v>2015</v>
      </c>
    </row>
    <row r="71" spans="1:15" ht="30">
      <c r="A71" s="9" t="s">
        <v>160</v>
      </c>
      <c r="B71" s="9" t="s">
        <v>41</v>
      </c>
      <c r="C71" s="9">
        <v>3</v>
      </c>
      <c r="D71" s="9">
        <v>1</v>
      </c>
      <c r="E71" s="9">
        <v>1</v>
      </c>
      <c r="F71" s="9">
        <v>0</v>
      </c>
      <c r="G71" s="9">
        <v>1</v>
      </c>
      <c r="H71" s="9">
        <v>2</v>
      </c>
      <c r="I71" s="18" t="s">
        <v>105</v>
      </c>
      <c r="J71" s="76" t="s">
        <v>33</v>
      </c>
      <c r="K71" s="37">
        <v>1</v>
      </c>
      <c r="L71" s="6">
        <v>0</v>
      </c>
      <c r="M71" s="6">
        <v>0</v>
      </c>
      <c r="N71" s="6">
        <f t="shared" si="3"/>
        <v>1</v>
      </c>
      <c r="O71" s="6">
        <v>2014</v>
      </c>
    </row>
    <row r="72" spans="1:17" ht="45">
      <c r="A72" s="9" t="s">
        <v>160</v>
      </c>
      <c r="B72" s="9" t="s">
        <v>41</v>
      </c>
      <c r="C72" s="9">
        <v>3</v>
      </c>
      <c r="D72" s="9">
        <v>1</v>
      </c>
      <c r="E72" s="9">
        <v>1</v>
      </c>
      <c r="F72" s="9">
        <v>0</v>
      </c>
      <c r="G72" s="9">
        <v>2</v>
      </c>
      <c r="H72" s="9">
        <v>0</v>
      </c>
      <c r="I72" s="95" t="s">
        <v>319</v>
      </c>
      <c r="J72" s="192" t="s">
        <v>28</v>
      </c>
      <c r="K72" s="96">
        <v>0</v>
      </c>
      <c r="L72" s="96">
        <v>0</v>
      </c>
      <c r="M72" s="96">
        <v>443.58</v>
      </c>
      <c r="N72" s="183">
        <f t="shared" si="3"/>
        <v>443.58</v>
      </c>
      <c r="O72" s="6">
        <v>2016</v>
      </c>
      <c r="Q72" s="107" t="s">
        <v>267</v>
      </c>
    </row>
    <row r="73" spans="1:15" ht="15">
      <c r="A73" s="9" t="s">
        <v>160</v>
      </c>
      <c r="B73" s="9" t="s">
        <v>41</v>
      </c>
      <c r="C73" s="9">
        <v>3</v>
      </c>
      <c r="D73" s="9">
        <v>1</v>
      </c>
      <c r="E73" s="9">
        <v>1</v>
      </c>
      <c r="F73" s="9">
        <v>0</v>
      </c>
      <c r="G73" s="9">
        <v>2</v>
      </c>
      <c r="H73" s="9">
        <v>1</v>
      </c>
      <c r="I73" s="18" t="s">
        <v>106</v>
      </c>
      <c r="J73" s="76" t="s">
        <v>35</v>
      </c>
      <c r="K73" s="6">
        <v>0</v>
      </c>
      <c r="L73" s="6">
        <v>0</v>
      </c>
      <c r="M73" s="6">
        <v>1</v>
      </c>
      <c r="N73" s="6">
        <f t="shared" si="3"/>
        <v>1</v>
      </c>
      <c r="O73" s="6">
        <v>2016</v>
      </c>
    </row>
    <row r="74" spans="1:17" ht="45">
      <c r="A74" s="9" t="s">
        <v>160</v>
      </c>
      <c r="B74" s="9" t="s">
        <v>41</v>
      </c>
      <c r="C74" s="9">
        <v>3</v>
      </c>
      <c r="D74" s="9">
        <v>1</v>
      </c>
      <c r="E74" s="9">
        <v>1</v>
      </c>
      <c r="F74" s="9">
        <v>0</v>
      </c>
      <c r="G74" s="9">
        <v>3</v>
      </c>
      <c r="H74" s="9">
        <v>0</v>
      </c>
      <c r="I74" s="95" t="s">
        <v>320</v>
      </c>
      <c r="J74" s="192" t="s">
        <v>28</v>
      </c>
      <c r="K74" s="96">
        <v>0</v>
      </c>
      <c r="L74" s="96">
        <v>45496.59</v>
      </c>
      <c r="M74" s="96">
        <v>17874.6</v>
      </c>
      <c r="N74" s="183">
        <f t="shared" si="3"/>
        <v>63371.189999999995</v>
      </c>
      <c r="O74" s="6">
        <v>2016</v>
      </c>
      <c r="Q74" s="107" t="s">
        <v>267</v>
      </c>
    </row>
    <row r="75" spans="1:15" ht="15">
      <c r="A75" s="9" t="s">
        <v>160</v>
      </c>
      <c r="B75" s="9" t="s">
        <v>41</v>
      </c>
      <c r="C75" s="9">
        <v>3</v>
      </c>
      <c r="D75" s="9">
        <v>1</v>
      </c>
      <c r="E75" s="9">
        <v>1</v>
      </c>
      <c r="F75" s="9">
        <v>0</v>
      </c>
      <c r="G75" s="9">
        <v>3</v>
      </c>
      <c r="H75" s="9">
        <v>1</v>
      </c>
      <c r="I75" s="12" t="s">
        <v>107</v>
      </c>
      <c r="J75" s="76" t="s">
        <v>29</v>
      </c>
      <c r="K75" s="6">
        <v>0</v>
      </c>
      <c r="L75" s="6">
        <v>3</v>
      </c>
      <c r="M75" s="6">
        <v>1</v>
      </c>
      <c r="N75" s="6">
        <f t="shared" si="3"/>
        <v>4</v>
      </c>
      <c r="O75" s="6">
        <v>2016</v>
      </c>
    </row>
    <row r="76" spans="1:15" ht="30">
      <c r="A76" s="9" t="s">
        <v>160</v>
      </c>
      <c r="B76" s="9" t="s">
        <v>41</v>
      </c>
      <c r="C76" s="9">
        <v>3</v>
      </c>
      <c r="D76" s="9">
        <v>1</v>
      </c>
      <c r="E76" s="9">
        <v>2</v>
      </c>
      <c r="F76" s="9">
        <v>0</v>
      </c>
      <c r="G76" s="9">
        <v>0</v>
      </c>
      <c r="H76" s="9">
        <v>0</v>
      </c>
      <c r="I76" s="12" t="s">
        <v>317</v>
      </c>
      <c r="J76" s="76" t="s">
        <v>28</v>
      </c>
      <c r="K76" s="51">
        <v>0</v>
      </c>
      <c r="L76" s="51">
        <v>0</v>
      </c>
      <c r="M76" s="51">
        <v>0</v>
      </c>
      <c r="N76" s="51">
        <f t="shared" si="3"/>
        <v>0</v>
      </c>
      <c r="O76" s="6">
        <v>2016</v>
      </c>
    </row>
    <row r="77" spans="1:15" ht="45">
      <c r="A77" s="9" t="s">
        <v>160</v>
      </c>
      <c r="B77" s="9" t="s">
        <v>41</v>
      </c>
      <c r="C77" s="9">
        <v>3</v>
      </c>
      <c r="D77" s="9">
        <v>1</v>
      </c>
      <c r="E77" s="9">
        <v>2</v>
      </c>
      <c r="F77" s="9">
        <v>0</v>
      </c>
      <c r="G77" s="9">
        <v>0</v>
      </c>
      <c r="H77" s="9">
        <v>1</v>
      </c>
      <c r="I77" s="12" t="s">
        <v>109</v>
      </c>
      <c r="J77" s="10" t="s">
        <v>40</v>
      </c>
      <c r="K77" s="6">
        <v>0.23</v>
      </c>
      <c r="L77" s="6">
        <v>0.25</v>
      </c>
      <c r="M77" s="6">
        <v>0.25</v>
      </c>
      <c r="N77" s="6">
        <v>0.25</v>
      </c>
      <c r="O77" s="6">
        <v>2016</v>
      </c>
    </row>
    <row r="78" spans="1:15" ht="60">
      <c r="A78" s="9" t="s">
        <v>160</v>
      </c>
      <c r="B78" s="9" t="s">
        <v>41</v>
      </c>
      <c r="C78" s="9">
        <v>3</v>
      </c>
      <c r="D78" s="9">
        <v>1</v>
      </c>
      <c r="E78" s="9">
        <v>2</v>
      </c>
      <c r="F78" s="9">
        <v>0</v>
      </c>
      <c r="G78" s="9">
        <v>4</v>
      </c>
      <c r="H78" s="9">
        <v>0</v>
      </c>
      <c r="I78" s="19" t="s">
        <v>42</v>
      </c>
      <c r="J78" s="9" t="s">
        <v>36</v>
      </c>
      <c r="K78" s="6" t="s">
        <v>32</v>
      </c>
      <c r="L78" s="6" t="s">
        <v>32</v>
      </c>
      <c r="M78" s="6" t="s">
        <v>32</v>
      </c>
      <c r="N78" s="6" t="s">
        <v>32</v>
      </c>
      <c r="O78" s="6">
        <v>2016</v>
      </c>
    </row>
    <row r="79" spans="1:15" ht="30">
      <c r="A79" s="9" t="s">
        <v>160</v>
      </c>
      <c r="B79" s="9" t="s">
        <v>41</v>
      </c>
      <c r="C79" s="9">
        <v>3</v>
      </c>
      <c r="D79" s="9">
        <v>1</v>
      </c>
      <c r="E79" s="9">
        <v>2</v>
      </c>
      <c r="F79" s="9">
        <v>0</v>
      </c>
      <c r="G79" s="9">
        <v>4</v>
      </c>
      <c r="H79" s="9">
        <v>1</v>
      </c>
      <c r="I79" s="18" t="s">
        <v>153</v>
      </c>
      <c r="J79" s="10" t="s">
        <v>29</v>
      </c>
      <c r="K79" s="6">
        <v>1</v>
      </c>
      <c r="L79" s="6">
        <v>1</v>
      </c>
      <c r="M79" s="6">
        <v>1</v>
      </c>
      <c r="N79" s="6">
        <f>SUM(K79:M79)</f>
        <v>3</v>
      </c>
      <c r="O79" s="6">
        <v>2016</v>
      </c>
    </row>
    <row r="80" spans="1:15" ht="75">
      <c r="A80" s="9" t="s">
        <v>160</v>
      </c>
      <c r="B80" s="9" t="s">
        <v>41</v>
      </c>
      <c r="C80" s="9">
        <v>3</v>
      </c>
      <c r="D80" s="9">
        <v>1</v>
      </c>
      <c r="E80" s="9">
        <v>2</v>
      </c>
      <c r="F80" s="9">
        <v>0</v>
      </c>
      <c r="G80" s="9">
        <v>5</v>
      </c>
      <c r="H80" s="9">
        <v>0</v>
      </c>
      <c r="I80" s="19" t="s">
        <v>43</v>
      </c>
      <c r="J80" s="9" t="s">
        <v>36</v>
      </c>
      <c r="K80" s="6" t="s">
        <v>32</v>
      </c>
      <c r="L80" s="6" t="s">
        <v>32</v>
      </c>
      <c r="M80" s="6" t="s">
        <v>32</v>
      </c>
      <c r="N80" s="6" t="s">
        <v>32</v>
      </c>
      <c r="O80" s="6">
        <v>2016</v>
      </c>
    </row>
    <row r="81" spans="1:15" ht="45">
      <c r="A81" s="9" t="s">
        <v>160</v>
      </c>
      <c r="B81" s="9" t="s">
        <v>41</v>
      </c>
      <c r="C81" s="9">
        <v>3</v>
      </c>
      <c r="D81" s="9">
        <v>1</v>
      </c>
      <c r="E81" s="9">
        <v>2</v>
      </c>
      <c r="F81" s="9">
        <v>0</v>
      </c>
      <c r="G81" s="9">
        <v>5</v>
      </c>
      <c r="H81" s="9">
        <v>1</v>
      </c>
      <c r="I81" s="18" t="s">
        <v>110</v>
      </c>
      <c r="J81" s="10" t="s">
        <v>29</v>
      </c>
      <c r="K81" s="6">
        <v>1</v>
      </c>
      <c r="L81" s="6">
        <v>1</v>
      </c>
      <c r="M81" s="6">
        <v>1</v>
      </c>
      <c r="N81" s="6">
        <f>SUM(K81:M81)</f>
        <v>3</v>
      </c>
      <c r="O81" s="6">
        <v>2016</v>
      </c>
    </row>
    <row r="82" spans="1:15" ht="45">
      <c r="A82" s="9" t="s">
        <v>160</v>
      </c>
      <c r="B82" s="9" t="s">
        <v>41</v>
      </c>
      <c r="C82" s="9">
        <v>3</v>
      </c>
      <c r="D82" s="9">
        <v>1</v>
      </c>
      <c r="E82" s="9">
        <v>2</v>
      </c>
      <c r="F82" s="9">
        <v>0</v>
      </c>
      <c r="G82" s="9">
        <v>6</v>
      </c>
      <c r="H82" s="9">
        <v>0</v>
      </c>
      <c r="I82" s="19" t="s">
        <v>44</v>
      </c>
      <c r="J82" s="9" t="s">
        <v>36</v>
      </c>
      <c r="K82" s="6" t="s">
        <v>32</v>
      </c>
      <c r="L82" s="6" t="s">
        <v>32</v>
      </c>
      <c r="M82" s="6" t="s">
        <v>32</v>
      </c>
      <c r="N82" s="6" t="s">
        <v>32</v>
      </c>
      <c r="O82" s="6">
        <v>2016</v>
      </c>
    </row>
    <row r="83" spans="1:15" ht="30">
      <c r="A83" s="9" t="s">
        <v>160</v>
      </c>
      <c r="B83" s="9" t="s">
        <v>41</v>
      </c>
      <c r="C83" s="9">
        <v>3</v>
      </c>
      <c r="D83" s="9">
        <v>1</v>
      </c>
      <c r="E83" s="9">
        <v>2</v>
      </c>
      <c r="F83" s="9">
        <v>0</v>
      </c>
      <c r="G83" s="9">
        <v>6</v>
      </c>
      <c r="H83" s="9">
        <v>1</v>
      </c>
      <c r="I83" s="18" t="s">
        <v>111</v>
      </c>
      <c r="J83" s="10" t="s">
        <v>29</v>
      </c>
      <c r="K83" s="6">
        <v>50</v>
      </c>
      <c r="L83" s="6">
        <v>60</v>
      </c>
      <c r="M83" s="6">
        <v>70</v>
      </c>
      <c r="N83" s="6">
        <f>SUM(K83:M83)</f>
        <v>180</v>
      </c>
      <c r="O83" s="6">
        <v>2016</v>
      </c>
    </row>
    <row r="84" spans="1:15" ht="60">
      <c r="A84" s="9" t="s">
        <v>160</v>
      </c>
      <c r="B84" s="9" t="s">
        <v>41</v>
      </c>
      <c r="C84" s="9">
        <v>3</v>
      </c>
      <c r="D84" s="9">
        <v>1</v>
      </c>
      <c r="E84" s="9">
        <v>2</v>
      </c>
      <c r="F84" s="9">
        <v>0</v>
      </c>
      <c r="G84" s="9">
        <v>7</v>
      </c>
      <c r="H84" s="9">
        <v>0</v>
      </c>
      <c r="I84" s="19" t="s">
        <v>45</v>
      </c>
      <c r="J84" s="9" t="s">
        <v>36</v>
      </c>
      <c r="K84" s="6" t="s">
        <v>32</v>
      </c>
      <c r="L84" s="6" t="s">
        <v>32</v>
      </c>
      <c r="M84" s="6" t="s">
        <v>32</v>
      </c>
      <c r="N84" s="6" t="s">
        <v>32</v>
      </c>
      <c r="O84" s="6">
        <v>2016</v>
      </c>
    </row>
    <row r="85" spans="1:15" ht="30">
      <c r="A85" s="9" t="s">
        <v>160</v>
      </c>
      <c r="B85" s="9" t="s">
        <v>41</v>
      </c>
      <c r="C85" s="9">
        <v>3</v>
      </c>
      <c r="D85" s="9">
        <v>1</v>
      </c>
      <c r="E85" s="9">
        <v>2</v>
      </c>
      <c r="F85" s="9">
        <v>0</v>
      </c>
      <c r="G85" s="9">
        <v>7</v>
      </c>
      <c r="H85" s="9">
        <v>1</v>
      </c>
      <c r="I85" s="18" t="s">
        <v>112</v>
      </c>
      <c r="J85" s="10" t="s">
        <v>29</v>
      </c>
      <c r="K85" s="6">
        <v>450</v>
      </c>
      <c r="L85" s="6">
        <v>450</v>
      </c>
      <c r="M85" s="6">
        <v>450</v>
      </c>
      <c r="N85" s="6">
        <f>SUM(K85:M85)</f>
        <v>1350</v>
      </c>
      <c r="O85" s="6">
        <v>2016</v>
      </c>
    </row>
    <row r="86" spans="1:15" ht="105">
      <c r="A86" s="9" t="s">
        <v>160</v>
      </c>
      <c r="B86" s="9" t="s">
        <v>41</v>
      </c>
      <c r="C86" s="9">
        <v>3</v>
      </c>
      <c r="D86" s="9">
        <v>1</v>
      </c>
      <c r="E86" s="9">
        <v>2</v>
      </c>
      <c r="F86" s="9">
        <v>0</v>
      </c>
      <c r="G86" s="9">
        <v>8</v>
      </c>
      <c r="H86" s="9">
        <v>0</v>
      </c>
      <c r="I86" s="19" t="s">
        <v>46</v>
      </c>
      <c r="J86" s="9" t="s">
        <v>36</v>
      </c>
      <c r="K86" s="6" t="s">
        <v>32</v>
      </c>
      <c r="L86" s="6" t="s">
        <v>32</v>
      </c>
      <c r="M86" s="6" t="s">
        <v>32</v>
      </c>
      <c r="N86" s="6" t="s">
        <v>32</v>
      </c>
      <c r="O86" s="6">
        <v>2016</v>
      </c>
    </row>
    <row r="87" spans="1:15" ht="90">
      <c r="A87" s="9" t="s">
        <v>160</v>
      </c>
      <c r="B87" s="9" t="s">
        <v>41</v>
      </c>
      <c r="C87" s="9">
        <v>3</v>
      </c>
      <c r="D87" s="9">
        <v>1</v>
      </c>
      <c r="E87" s="9">
        <v>2</v>
      </c>
      <c r="F87" s="9">
        <v>0</v>
      </c>
      <c r="G87" s="9">
        <v>8</v>
      </c>
      <c r="H87" s="9">
        <v>1</v>
      </c>
      <c r="I87" s="12" t="s">
        <v>113</v>
      </c>
      <c r="J87" s="10" t="s">
        <v>29</v>
      </c>
      <c r="K87" s="37">
        <v>1</v>
      </c>
      <c r="L87" s="37">
        <v>1</v>
      </c>
      <c r="M87" s="37">
        <v>1</v>
      </c>
      <c r="N87" s="37">
        <f>SUM(K87:M87)</f>
        <v>3</v>
      </c>
      <c r="O87" s="6">
        <v>2016</v>
      </c>
    </row>
    <row r="88" spans="1:15" ht="60">
      <c r="A88" s="9" t="s">
        <v>160</v>
      </c>
      <c r="B88" s="9" t="s">
        <v>41</v>
      </c>
      <c r="C88" s="9">
        <v>3</v>
      </c>
      <c r="D88" s="9">
        <v>1</v>
      </c>
      <c r="E88" s="9">
        <v>2</v>
      </c>
      <c r="F88" s="9">
        <v>0</v>
      </c>
      <c r="G88" s="9">
        <v>9</v>
      </c>
      <c r="H88" s="9">
        <v>0</v>
      </c>
      <c r="I88" s="19" t="s">
        <v>47</v>
      </c>
      <c r="J88" s="9" t="s">
        <v>36</v>
      </c>
      <c r="K88" s="6" t="s">
        <v>32</v>
      </c>
      <c r="L88" s="6" t="s">
        <v>32</v>
      </c>
      <c r="M88" s="6" t="s">
        <v>32</v>
      </c>
      <c r="N88" s="6" t="s">
        <v>32</v>
      </c>
      <c r="O88" s="6">
        <v>2016</v>
      </c>
    </row>
    <row r="89" spans="1:15" ht="30">
      <c r="A89" s="9" t="s">
        <v>160</v>
      </c>
      <c r="B89" s="9" t="s">
        <v>41</v>
      </c>
      <c r="C89" s="9">
        <v>3</v>
      </c>
      <c r="D89" s="9">
        <v>1</v>
      </c>
      <c r="E89" s="9">
        <v>2</v>
      </c>
      <c r="F89" s="9">
        <v>0</v>
      </c>
      <c r="G89" s="9">
        <v>9</v>
      </c>
      <c r="H89" s="9">
        <v>1</v>
      </c>
      <c r="I89" s="18" t="s">
        <v>114</v>
      </c>
      <c r="J89" s="10" t="s">
        <v>29</v>
      </c>
      <c r="K89" s="6">
        <v>35</v>
      </c>
      <c r="L89" s="6">
        <v>40</v>
      </c>
      <c r="M89" s="6">
        <v>45</v>
      </c>
      <c r="N89" s="6">
        <f>SUM(K89:M89)</f>
        <v>120</v>
      </c>
      <c r="O89" s="6">
        <v>2016</v>
      </c>
    </row>
    <row r="90" spans="1:15" ht="77.25" customHeight="1">
      <c r="A90" s="9" t="s">
        <v>160</v>
      </c>
      <c r="B90" s="9" t="s">
        <v>41</v>
      </c>
      <c r="C90" s="9">
        <v>3</v>
      </c>
      <c r="D90" s="9">
        <v>1</v>
      </c>
      <c r="E90" s="9">
        <v>2</v>
      </c>
      <c r="F90" s="9">
        <v>1</v>
      </c>
      <c r="G90" s="9">
        <v>0</v>
      </c>
      <c r="H90" s="9">
        <v>0</v>
      </c>
      <c r="I90" s="19" t="s">
        <v>48</v>
      </c>
      <c r="J90" s="9" t="s">
        <v>36</v>
      </c>
      <c r="K90" s="6" t="s">
        <v>32</v>
      </c>
      <c r="L90" s="6" t="s">
        <v>32</v>
      </c>
      <c r="M90" s="6" t="s">
        <v>32</v>
      </c>
      <c r="N90" s="6" t="s">
        <v>32</v>
      </c>
      <c r="O90" s="6">
        <v>2016</v>
      </c>
    </row>
    <row r="91" spans="1:15" ht="28.5" customHeight="1">
      <c r="A91" s="9" t="s">
        <v>160</v>
      </c>
      <c r="B91" s="9" t="s">
        <v>41</v>
      </c>
      <c r="C91" s="9">
        <v>3</v>
      </c>
      <c r="D91" s="9">
        <v>1</v>
      </c>
      <c r="E91" s="9">
        <v>2</v>
      </c>
      <c r="F91" s="9">
        <v>1</v>
      </c>
      <c r="G91" s="9">
        <v>0</v>
      </c>
      <c r="H91" s="9">
        <v>1</v>
      </c>
      <c r="I91" s="44" t="s">
        <v>115</v>
      </c>
      <c r="J91" s="10" t="s">
        <v>29</v>
      </c>
      <c r="K91" s="6">
        <v>10</v>
      </c>
      <c r="L91" s="6">
        <v>10</v>
      </c>
      <c r="M91" s="6">
        <v>10</v>
      </c>
      <c r="N91" s="6">
        <f>SUM(K91:M91)</f>
        <v>30</v>
      </c>
      <c r="O91" s="6">
        <v>2016</v>
      </c>
    </row>
    <row r="92" spans="1:15" ht="60">
      <c r="A92" s="9" t="s">
        <v>160</v>
      </c>
      <c r="B92" s="9" t="s">
        <v>41</v>
      </c>
      <c r="C92" s="9">
        <v>3</v>
      </c>
      <c r="D92" s="9">
        <v>1</v>
      </c>
      <c r="E92" s="9">
        <v>2</v>
      </c>
      <c r="F92" s="9">
        <v>1</v>
      </c>
      <c r="G92" s="9">
        <v>1</v>
      </c>
      <c r="H92" s="9">
        <v>0</v>
      </c>
      <c r="I92" s="19" t="s">
        <v>49</v>
      </c>
      <c r="J92" s="9" t="s">
        <v>36</v>
      </c>
      <c r="K92" s="6" t="s">
        <v>32</v>
      </c>
      <c r="L92" s="6" t="s">
        <v>32</v>
      </c>
      <c r="M92" s="6" t="s">
        <v>32</v>
      </c>
      <c r="N92" s="6" t="s">
        <v>32</v>
      </c>
      <c r="O92" s="6">
        <v>2016</v>
      </c>
    </row>
    <row r="93" spans="1:15" ht="45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1</v>
      </c>
      <c r="G93" s="9">
        <v>1</v>
      </c>
      <c r="H93" s="9">
        <v>1</v>
      </c>
      <c r="I93" s="18" t="s">
        <v>116</v>
      </c>
      <c r="J93" s="10" t="s">
        <v>29</v>
      </c>
      <c r="K93" s="6">
        <v>30</v>
      </c>
      <c r="L93" s="6">
        <v>35</v>
      </c>
      <c r="M93" s="6">
        <v>40</v>
      </c>
      <c r="N93" s="6">
        <f>SUM(K93:M93)</f>
        <v>105</v>
      </c>
      <c r="O93" s="6">
        <v>2016</v>
      </c>
    </row>
    <row r="94" spans="1:15" ht="75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1</v>
      </c>
      <c r="G94" s="9">
        <v>2</v>
      </c>
      <c r="H94" s="9">
        <v>0</v>
      </c>
      <c r="I94" s="19" t="s">
        <v>50</v>
      </c>
      <c r="J94" s="9" t="s">
        <v>36</v>
      </c>
      <c r="K94" s="6" t="s">
        <v>32</v>
      </c>
      <c r="L94" s="6" t="s">
        <v>32</v>
      </c>
      <c r="M94" s="6" t="s">
        <v>32</v>
      </c>
      <c r="N94" s="6" t="s">
        <v>32</v>
      </c>
      <c r="O94" s="6">
        <v>2016</v>
      </c>
    </row>
    <row r="95" spans="1:15" ht="30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1</v>
      </c>
      <c r="G95" s="9">
        <v>2</v>
      </c>
      <c r="H95" s="9">
        <v>1</v>
      </c>
      <c r="I95" s="18" t="s">
        <v>117</v>
      </c>
      <c r="J95" s="10" t="s">
        <v>29</v>
      </c>
      <c r="K95" s="6">
        <v>1</v>
      </c>
      <c r="L95" s="6">
        <v>1</v>
      </c>
      <c r="M95" s="6">
        <v>1</v>
      </c>
      <c r="N95" s="6">
        <f>SUM(K95:M95)</f>
        <v>3</v>
      </c>
      <c r="O95" s="6">
        <v>2016</v>
      </c>
    </row>
    <row r="96" spans="1:15" ht="75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1</v>
      </c>
      <c r="G96" s="9">
        <v>3</v>
      </c>
      <c r="H96" s="9">
        <v>0</v>
      </c>
      <c r="I96" s="19" t="s">
        <v>51</v>
      </c>
      <c r="J96" s="9" t="s">
        <v>36</v>
      </c>
      <c r="K96" s="6" t="s">
        <v>32</v>
      </c>
      <c r="L96" s="6" t="s">
        <v>32</v>
      </c>
      <c r="M96" s="6" t="s">
        <v>32</v>
      </c>
      <c r="N96" s="6" t="s">
        <v>32</v>
      </c>
      <c r="O96" s="6">
        <v>2016</v>
      </c>
    </row>
    <row r="97" spans="1:15" ht="30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1</v>
      </c>
      <c r="G97" s="9">
        <v>3</v>
      </c>
      <c r="H97" s="9">
        <v>1</v>
      </c>
      <c r="I97" s="18" t="s">
        <v>117</v>
      </c>
      <c r="J97" s="10" t="s">
        <v>29</v>
      </c>
      <c r="K97" s="6">
        <v>1</v>
      </c>
      <c r="L97" s="6">
        <v>1</v>
      </c>
      <c r="M97" s="6">
        <v>1</v>
      </c>
      <c r="N97" s="6">
        <f>SUM(K97:M97)</f>
        <v>3</v>
      </c>
      <c r="O97" s="6">
        <v>2016</v>
      </c>
    </row>
    <row r="98" spans="1:15" ht="105.75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1</v>
      </c>
      <c r="G98" s="9">
        <v>4</v>
      </c>
      <c r="H98" s="9">
        <v>0</v>
      </c>
      <c r="I98" s="19" t="s">
        <v>52</v>
      </c>
      <c r="J98" s="9" t="s">
        <v>36</v>
      </c>
      <c r="K98" s="6" t="s">
        <v>32</v>
      </c>
      <c r="L98" s="6" t="s">
        <v>32</v>
      </c>
      <c r="M98" s="6" t="s">
        <v>32</v>
      </c>
      <c r="N98" s="6" t="s">
        <v>32</v>
      </c>
      <c r="O98" s="6">
        <v>2016</v>
      </c>
    </row>
    <row r="99" spans="1:15" ht="30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1</v>
      </c>
      <c r="G99" s="9">
        <v>4</v>
      </c>
      <c r="H99" s="9">
        <v>1</v>
      </c>
      <c r="I99" s="18" t="s">
        <v>118</v>
      </c>
      <c r="J99" s="10" t="s">
        <v>29</v>
      </c>
      <c r="K99" s="6">
        <v>1</v>
      </c>
      <c r="L99" s="6">
        <v>1</v>
      </c>
      <c r="M99" s="6">
        <v>1</v>
      </c>
      <c r="N99" s="6">
        <f>SUM(K99:M99)</f>
        <v>3</v>
      </c>
      <c r="O99" s="6">
        <v>2016</v>
      </c>
    </row>
    <row r="100" spans="1:15" ht="75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1</v>
      </c>
      <c r="G100" s="9">
        <v>5</v>
      </c>
      <c r="H100" s="9">
        <v>0</v>
      </c>
      <c r="I100" s="19" t="s">
        <v>53</v>
      </c>
      <c r="J100" s="9" t="s">
        <v>36</v>
      </c>
      <c r="K100" s="6" t="s">
        <v>32</v>
      </c>
      <c r="L100" s="6" t="s">
        <v>32</v>
      </c>
      <c r="M100" s="6" t="s">
        <v>32</v>
      </c>
      <c r="N100" s="6" t="s">
        <v>32</v>
      </c>
      <c r="O100" s="6">
        <v>2016</v>
      </c>
    </row>
    <row r="101" spans="1:15" ht="30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1</v>
      </c>
      <c r="G101" s="9">
        <v>5</v>
      </c>
      <c r="H101" s="9">
        <v>1</v>
      </c>
      <c r="I101" s="18" t="s">
        <v>117</v>
      </c>
      <c r="J101" s="10" t="s">
        <v>29</v>
      </c>
      <c r="K101" s="6">
        <v>1</v>
      </c>
      <c r="L101" s="6">
        <v>1</v>
      </c>
      <c r="M101" s="6">
        <v>1</v>
      </c>
      <c r="N101" s="6">
        <f>SUM(K101:M101)</f>
        <v>3</v>
      </c>
      <c r="O101" s="6">
        <v>2016</v>
      </c>
    </row>
    <row r="102" spans="1:15" ht="90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1</v>
      </c>
      <c r="G102" s="9">
        <v>6</v>
      </c>
      <c r="H102" s="9">
        <v>0</v>
      </c>
      <c r="I102" s="19" t="s">
        <v>54</v>
      </c>
      <c r="J102" s="9" t="s">
        <v>36</v>
      </c>
      <c r="K102" s="6" t="s">
        <v>32</v>
      </c>
      <c r="L102" s="6" t="s">
        <v>32</v>
      </c>
      <c r="M102" s="6" t="s">
        <v>32</v>
      </c>
      <c r="N102" s="6" t="s">
        <v>32</v>
      </c>
      <c r="O102" s="6">
        <v>2016</v>
      </c>
    </row>
    <row r="103" spans="1:15" ht="75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1</v>
      </c>
      <c r="G103" s="9">
        <v>6</v>
      </c>
      <c r="H103" s="9">
        <v>1</v>
      </c>
      <c r="I103" s="18" t="s">
        <v>119</v>
      </c>
      <c r="J103" s="10" t="s">
        <v>29</v>
      </c>
      <c r="K103" s="6">
        <v>1</v>
      </c>
      <c r="L103" s="6">
        <v>1</v>
      </c>
      <c r="M103" s="6">
        <v>1</v>
      </c>
      <c r="N103" s="6">
        <f>SUM(K103:M103)</f>
        <v>3</v>
      </c>
      <c r="O103" s="6">
        <v>2016</v>
      </c>
    </row>
    <row r="104" spans="1:15" ht="60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1</v>
      </c>
      <c r="G104" s="9">
        <v>7</v>
      </c>
      <c r="H104" s="9">
        <v>0</v>
      </c>
      <c r="I104" s="19" t="s">
        <v>144</v>
      </c>
      <c r="J104" s="9" t="s">
        <v>36</v>
      </c>
      <c r="K104" s="6" t="s">
        <v>32</v>
      </c>
      <c r="L104" s="6" t="s">
        <v>32</v>
      </c>
      <c r="M104" s="6" t="s">
        <v>32</v>
      </c>
      <c r="N104" s="6" t="s">
        <v>32</v>
      </c>
      <c r="O104" s="6">
        <v>2016</v>
      </c>
    </row>
    <row r="105" spans="1:15" ht="15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1</v>
      </c>
      <c r="G105" s="9">
        <v>7</v>
      </c>
      <c r="H105" s="9">
        <v>1</v>
      </c>
      <c r="I105" s="18" t="s">
        <v>120</v>
      </c>
      <c r="J105" s="10" t="s">
        <v>29</v>
      </c>
      <c r="K105" s="6">
        <v>5</v>
      </c>
      <c r="L105" s="6">
        <v>5</v>
      </c>
      <c r="M105" s="6">
        <v>5</v>
      </c>
      <c r="N105" s="6">
        <f>SUM(K105:M105)</f>
        <v>15</v>
      </c>
      <c r="O105" s="6">
        <v>2016</v>
      </c>
    </row>
    <row r="106" spans="1:15" ht="60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1</v>
      </c>
      <c r="G106" s="9">
        <v>8</v>
      </c>
      <c r="H106" s="9">
        <v>0</v>
      </c>
      <c r="I106" s="19" t="s">
        <v>55</v>
      </c>
      <c r="J106" s="9" t="s">
        <v>36</v>
      </c>
      <c r="K106" s="6" t="s">
        <v>32</v>
      </c>
      <c r="L106" s="6" t="s">
        <v>32</v>
      </c>
      <c r="M106" s="6" t="s">
        <v>32</v>
      </c>
      <c r="N106" s="6" t="s">
        <v>32</v>
      </c>
      <c r="O106" s="6">
        <v>2016</v>
      </c>
    </row>
    <row r="107" spans="1:15" ht="45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8</v>
      </c>
      <c r="H107" s="9">
        <v>1</v>
      </c>
      <c r="I107" s="18" t="s">
        <v>121</v>
      </c>
      <c r="J107" s="10" t="s">
        <v>29</v>
      </c>
      <c r="K107" s="6">
        <v>50</v>
      </c>
      <c r="L107" s="6">
        <v>60</v>
      </c>
      <c r="M107" s="6">
        <v>70</v>
      </c>
      <c r="N107" s="6">
        <f>SUM(K107:M107)</f>
        <v>180</v>
      </c>
      <c r="O107" s="6">
        <v>2016</v>
      </c>
    </row>
    <row r="108" spans="1:15" ht="60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9</v>
      </c>
      <c r="H108" s="9">
        <v>0</v>
      </c>
      <c r="I108" s="44" t="s">
        <v>154</v>
      </c>
      <c r="J108" s="9" t="s">
        <v>36</v>
      </c>
      <c r="K108" s="6" t="s">
        <v>32</v>
      </c>
      <c r="L108" s="6" t="s">
        <v>32</v>
      </c>
      <c r="M108" s="6" t="s">
        <v>32</v>
      </c>
      <c r="N108" s="6" t="s">
        <v>32</v>
      </c>
      <c r="O108" s="6">
        <v>2016</v>
      </c>
    </row>
    <row r="109" spans="1:15" ht="30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9</v>
      </c>
      <c r="H109" s="9">
        <v>1</v>
      </c>
      <c r="I109" s="18" t="s">
        <v>122</v>
      </c>
      <c r="J109" s="10" t="s">
        <v>29</v>
      </c>
      <c r="K109" s="6">
        <v>2300</v>
      </c>
      <c r="L109" s="6">
        <v>2350</v>
      </c>
      <c r="M109" s="6">
        <v>2400</v>
      </c>
      <c r="N109" s="6">
        <f>SUM(K109:M109)</f>
        <v>7050</v>
      </c>
      <c r="O109" s="6">
        <v>2016</v>
      </c>
    </row>
    <row r="110" spans="1:15" ht="28.5">
      <c r="A110" s="9" t="s">
        <v>160</v>
      </c>
      <c r="B110" s="9" t="s">
        <v>41</v>
      </c>
      <c r="C110" s="9">
        <v>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41" t="s">
        <v>254</v>
      </c>
      <c r="J110" s="11" t="s">
        <v>28</v>
      </c>
      <c r="K110" s="47">
        <f>K111</f>
        <v>35760.1</v>
      </c>
      <c r="L110" s="47">
        <f>L111</f>
        <v>22045</v>
      </c>
      <c r="M110" s="47">
        <f>M111</f>
        <v>22045</v>
      </c>
      <c r="N110" s="47">
        <f>N117</f>
        <v>69559.1</v>
      </c>
      <c r="O110" s="25">
        <v>2016</v>
      </c>
    </row>
    <row r="111" spans="1:15" ht="42.75">
      <c r="A111" s="9" t="s">
        <v>160</v>
      </c>
      <c r="B111" s="9" t="s">
        <v>41</v>
      </c>
      <c r="C111" s="9">
        <v>4</v>
      </c>
      <c r="D111" s="9">
        <v>2</v>
      </c>
      <c r="E111" s="9">
        <v>1</v>
      </c>
      <c r="F111" s="9">
        <v>0</v>
      </c>
      <c r="G111" s="9">
        <v>0</v>
      </c>
      <c r="H111" s="9">
        <v>0</v>
      </c>
      <c r="I111" s="41" t="s">
        <v>321</v>
      </c>
      <c r="J111" s="10" t="s">
        <v>28</v>
      </c>
      <c r="K111" s="45">
        <f>K117+K118</f>
        <v>35760.1</v>
      </c>
      <c r="L111" s="45">
        <f>L117+L118</f>
        <v>22045</v>
      </c>
      <c r="M111" s="45">
        <f>M117+M118</f>
        <v>22045</v>
      </c>
      <c r="N111" s="45">
        <f>SUM(K111:M111)</f>
        <v>79850.1</v>
      </c>
      <c r="O111" s="6">
        <v>2016</v>
      </c>
    </row>
    <row r="112" spans="1:15" ht="75">
      <c r="A112" s="9" t="s">
        <v>160</v>
      </c>
      <c r="B112" s="9" t="s">
        <v>41</v>
      </c>
      <c r="C112" s="9">
        <v>4</v>
      </c>
      <c r="D112" s="9">
        <v>2</v>
      </c>
      <c r="E112" s="9">
        <v>1</v>
      </c>
      <c r="F112" s="9">
        <v>0</v>
      </c>
      <c r="G112" s="9">
        <v>1</v>
      </c>
      <c r="H112" s="9">
        <v>1</v>
      </c>
      <c r="I112" s="18" t="s">
        <v>145</v>
      </c>
      <c r="J112" s="10" t="s">
        <v>31</v>
      </c>
      <c r="K112" s="32">
        <v>12</v>
      </c>
      <c r="L112" s="32">
        <v>6.8</v>
      </c>
      <c r="M112" s="32">
        <v>6.3</v>
      </c>
      <c r="N112" s="32">
        <v>8.2</v>
      </c>
      <c r="O112" s="1">
        <v>2016</v>
      </c>
    </row>
    <row r="113" spans="1:15" ht="60">
      <c r="A113" s="9" t="s">
        <v>160</v>
      </c>
      <c r="B113" s="9" t="s">
        <v>41</v>
      </c>
      <c r="C113" s="9">
        <v>4</v>
      </c>
      <c r="D113" s="9">
        <v>2</v>
      </c>
      <c r="E113" s="9">
        <v>1</v>
      </c>
      <c r="F113" s="9">
        <v>0</v>
      </c>
      <c r="G113" s="9">
        <v>1</v>
      </c>
      <c r="H113" s="9">
        <v>0</v>
      </c>
      <c r="I113" s="19" t="s">
        <v>139</v>
      </c>
      <c r="J113" s="10" t="s">
        <v>36</v>
      </c>
      <c r="K113" s="1" t="s">
        <v>32</v>
      </c>
      <c r="L113" s="1" t="s">
        <v>32</v>
      </c>
      <c r="M113" s="1" t="s">
        <v>32</v>
      </c>
      <c r="N113" s="1" t="s">
        <v>32</v>
      </c>
      <c r="O113" s="1">
        <v>2016</v>
      </c>
    </row>
    <row r="114" spans="1:15" ht="30">
      <c r="A114" s="9" t="s">
        <v>160</v>
      </c>
      <c r="B114" s="9" t="s">
        <v>41</v>
      </c>
      <c r="C114" s="9">
        <v>4</v>
      </c>
      <c r="D114" s="9">
        <v>2</v>
      </c>
      <c r="E114" s="9">
        <v>1</v>
      </c>
      <c r="F114" s="9">
        <v>0</v>
      </c>
      <c r="G114" s="9">
        <v>1</v>
      </c>
      <c r="H114" s="9">
        <v>1</v>
      </c>
      <c r="I114" s="18" t="s">
        <v>125</v>
      </c>
      <c r="J114" s="10" t="s">
        <v>29</v>
      </c>
      <c r="K114" s="1">
        <v>50</v>
      </c>
      <c r="L114" s="1">
        <v>50</v>
      </c>
      <c r="M114" s="1">
        <v>50</v>
      </c>
      <c r="N114" s="1">
        <f>SUM(K114:M114)</f>
        <v>150</v>
      </c>
      <c r="O114" s="1">
        <v>2016</v>
      </c>
    </row>
    <row r="115" spans="1:15" ht="90">
      <c r="A115" s="9" t="s">
        <v>160</v>
      </c>
      <c r="B115" s="9" t="s">
        <v>41</v>
      </c>
      <c r="C115" s="9">
        <v>4</v>
      </c>
      <c r="D115" s="9">
        <v>2</v>
      </c>
      <c r="E115" s="9">
        <v>1</v>
      </c>
      <c r="F115" s="9">
        <v>0</v>
      </c>
      <c r="G115" s="9">
        <v>2</v>
      </c>
      <c r="H115" s="9">
        <v>0</v>
      </c>
      <c r="I115" s="19" t="s">
        <v>155</v>
      </c>
      <c r="J115" s="10" t="s">
        <v>36</v>
      </c>
      <c r="K115" s="1" t="s">
        <v>32</v>
      </c>
      <c r="L115" s="1" t="s">
        <v>32</v>
      </c>
      <c r="M115" s="1" t="s">
        <v>32</v>
      </c>
      <c r="N115" s="1" t="s">
        <v>32</v>
      </c>
      <c r="O115" s="1">
        <v>2016</v>
      </c>
    </row>
    <row r="116" spans="1:15" ht="21.75" customHeight="1">
      <c r="A116" s="9" t="s">
        <v>160</v>
      </c>
      <c r="B116" s="9" t="s">
        <v>41</v>
      </c>
      <c r="C116" s="9">
        <v>4</v>
      </c>
      <c r="D116" s="9">
        <v>2</v>
      </c>
      <c r="E116" s="9">
        <v>1</v>
      </c>
      <c r="F116" s="9">
        <v>0</v>
      </c>
      <c r="G116" s="9">
        <v>2</v>
      </c>
      <c r="H116" s="9">
        <v>1</v>
      </c>
      <c r="I116" s="18" t="s">
        <v>126</v>
      </c>
      <c r="J116" s="10" t="s">
        <v>29</v>
      </c>
      <c r="K116" s="1">
        <v>1</v>
      </c>
      <c r="L116" s="1">
        <v>1</v>
      </c>
      <c r="M116" s="1">
        <v>1</v>
      </c>
      <c r="N116" s="1">
        <f>SUM(K116:M116)</f>
        <v>3</v>
      </c>
      <c r="O116" s="1">
        <v>2016</v>
      </c>
    </row>
    <row r="117" spans="1:17" s="243" customFormat="1" ht="45">
      <c r="A117" s="158" t="s">
        <v>160</v>
      </c>
      <c r="B117" s="158" t="s">
        <v>41</v>
      </c>
      <c r="C117" s="158">
        <v>4</v>
      </c>
      <c r="D117" s="158">
        <v>2</v>
      </c>
      <c r="E117" s="158">
        <v>1</v>
      </c>
      <c r="F117" s="158">
        <v>0</v>
      </c>
      <c r="G117" s="158">
        <v>3</v>
      </c>
      <c r="H117" s="158">
        <v>3</v>
      </c>
      <c r="I117" s="239" t="s">
        <v>326</v>
      </c>
      <c r="J117" s="239" t="s">
        <v>28</v>
      </c>
      <c r="K117" s="248">
        <v>25469.1</v>
      </c>
      <c r="L117" s="248">
        <v>22045</v>
      </c>
      <c r="M117" s="248">
        <v>22045</v>
      </c>
      <c r="N117" s="248">
        <f>SUM(K117:M117)</f>
        <v>69559.1</v>
      </c>
      <c r="O117" s="242">
        <v>2016</v>
      </c>
      <c r="Q117" s="243" t="s">
        <v>268</v>
      </c>
    </row>
    <row r="118" spans="1:17" s="243" customFormat="1" ht="45">
      <c r="A118" s="158" t="s">
        <v>160</v>
      </c>
      <c r="B118" s="158" t="s">
        <v>41</v>
      </c>
      <c r="C118" s="158">
        <v>4</v>
      </c>
      <c r="D118" s="158">
        <v>7</v>
      </c>
      <c r="E118" s="158">
        <v>8</v>
      </c>
      <c r="F118" s="158">
        <v>5</v>
      </c>
      <c r="G118" s="158">
        <v>1</v>
      </c>
      <c r="H118" s="158">
        <v>2</v>
      </c>
      <c r="I118" s="249" t="s">
        <v>333</v>
      </c>
      <c r="J118" s="239" t="s">
        <v>28</v>
      </c>
      <c r="K118" s="248">
        <v>10291</v>
      </c>
      <c r="L118" s="248">
        <v>0</v>
      </c>
      <c r="M118" s="248">
        <v>0</v>
      </c>
      <c r="N118" s="248">
        <f>SUM(K118:M118)</f>
        <v>10291</v>
      </c>
      <c r="O118" s="242">
        <v>2016</v>
      </c>
      <c r="Q118" s="243" t="s">
        <v>196</v>
      </c>
    </row>
    <row r="119" spans="1:17" ht="45">
      <c r="A119" s="9" t="s">
        <v>160</v>
      </c>
      <c r="B119" s="9" t="s">
        <v>41</v>
      </c>
      <c r="C119" s="9">
        <v>4</v>
      </c>
      <c r="D119" s="9">
        <v>2</v>
      </c>
      <c r="E119" s="9">
        <v>1</v>
      </c>
      <c r="F119" s="9">
        <v>0</v>
      </c>
      <c r="G119" s="9">
        <v>3</v>
      </c>
      <c r="H119" s="9">
        <v>0</v>
      </c>
      <c r="I119" s="18" t="s">
        <v>127</v>
      </c>
      <c r="J119" s="10" t="s">
        <v>29</v>
      </c>
      <c r="K119" s="189">
        <v>72</v>
      </c>
      <c r="L119" s="32">
        <v>60</v>
      </c>
      <c r="M119" s="32">
        <v>60</v>
      </c>
      <c r="N119" s="32">
        <f>K119+L119+M119</f>
        <v>192</v>
      </c>
      <c r="O119" s="1" t="s">
        <v>37</v>
      </c>
      <c r="Q119" s="3" t="s">
        <v>260</v>
      </c>
    </row>
    <row r="120" spans="1:15" ht="71.25">
      <c r="A120" s="9" t="s">
        <v>160</v>
      </c>
      <c r="B120" s="9" t="s">
        <v>41</v>
      </c>
      <c r="C120" s="9">
        <v>5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41" t="s">
        <v>255</v>
      </c>
      <c r="J120" s="10" t="s">
        <v>28</v>
      </c>
      <c r="K120" s="46">
        <f>K121+K134</f>
        <v>153315.57</v>
      </c>
      <c r="L120" s="46">
        <f>L121+L134</f>
        <v>180850.22</v>
      </c>
      <c r="M120" s="46">
        <f>M121+M134</f>
        <v>237628.59999999998</v>
      </c>
      <c r="N120" s="46">
        <f>SUM(K120:M120)</f>
        <v>571794.39</v>
      </c>
      <c r="O120" s="6">
        <v>2016</v>
      </c>
    </row>
    <row r="121" spans="1:17" ht="42.75">
      <c r="A121" s="9" t="s">
        <v>160</v>
      </c>
      <c r="B121" s="9" t="s">
        <v>41</v>
      </c>
      <c r="C121" s="9">
        <v>5</v>
      </c>
      <c r="D121" s="9">
        <v>2</v>
      </c>
      <c r="E121" s="9">
        <v>1</v>
      </c>
      <c r="F121" s="9">
        <v>0</v>
      </c>
      <c r="G121" s="9">
        <v>0</v>
      </c>
      <c r="H121" s="9">
        <v>0</v>
      </c>
      <c r="I121" s="41" t="s">
        <v>241</v>
      </c>
      <c r="J121" s="10" t="s">
        <v>28</v>
      </c>
      <c r="K121" s="51">
        <f>K124+K126+K128+K130+K131+K132</f>
        <v>128177.57</v>
      </c>
      <c r="L121" s="51">
        <f>L124+L126+L128+L130+L131+L132</f>
        <v>155361.82</v>
      </c>
      <c r="M121" s="51">
        <f>M124+M126+M128+M130+M131+M132</f>
        <v>211752.8</v>
      </c>
      <c r="N121" s="51">
        <f>SUM(K121:M121)</f>
        <v>495292.19</v>
      </c>
      <c r="O121" s="42">
        <v>2016</v>
      </c>
      <c r="Q121" s="218"/>
    </row>
    <row r="122" spans="1:17" ht="60">
      <c r="A122" s="9" t="s">
        <v>160</v>
      </c>
      <c r="B122" s="9" t="s">
        <v>41</v>
      </c>
      <c r="C122" s="9">
        <v>5</v>
      </c>
      <c r="D122" s="9">
        <v>2</v>
      </c>
      <c r="E122" s="9">
        <v>1</v>
      </c>
      <c r="F122" s="9">
        <v>0</v>
      </c>
      <c r="G122" s="9">
        <v>1</v>
      </c>
      <c r="H122" s="9">
        <v>1</v>
      </c>
      <c r="I122" s="18" t="s">
        <v>130</v>
      </c>
      <c r="J122" s="10" t="s">
        <v>31</v>
      </c>
      <c r="K122" s="32" t="s">
        <v>60</v>
      </c>
      <c r="L122" s="32" t="s">
        <v>60</v>
      </c>
      <c r="M122" s="32" t="s">
        <v>60</v>
      </c>
      <c r="N122" s="32" t="s">
        <v>60</v>
      </c>
      <c r="O122" s="1">
        <v>2016</v>
      </c>
      <c r="Q122" s="3">
        <f>68672.8+4519.6+13220.6</f>
        <v>86413.00000000001</v>
      </c>
    </row>
    <row r="123" spans="1:17" ht="75">
      <c r="A123" s="9" t="s">
        <v>160</v>
      </c>
      <c r="B123" s="9" t="s">
        <v>41</v>
      </c>
      <c r="C123" s="9">
        <v>5</v>
      </c>
      <c r="D123" s="9">
        <v>2</v>
      </c>
      <c r="E123" s="9">
        <v>1</v>
      </c>
      <c r="F123" s="9">
        <v>0</v>
      </c>
      <c r="G123" s="9">
        <v>1</v>
      </c>
      <c r="H123" s="9">
        <v>2</v>
      </c>
      <c r="I123" s="18" t="s">
        <v>143</v>
      </c>
      <c r="J123" s="22" t="s">
        <v>31</v>
      </c>
      <c r="K123" s="32">
        <v>15</v>
      </c>
      <c r="L123" s="32">
        <v>11.8</v>
      </c>
      <c r="M123" s="32">
        <v>9.7</v>
      </c>
      <c r="N123" s="32">
        <v>11.9</v>
      </c>
      <c r="O123" s="27">
        <v>2016</v>
      </c>
      <c r="Q123" s="218">
        <f>K124+K126+K130+K131+K132</f>
        <v>64672.67</v>
      </c>
    </row>
    <row r="124" spans="1:15" ht="60">
      <c r="A124" s="9" t="s">
        <v>160</v>
      </c>
      <c r="B124" s="9" t="s">
        <v>41</v>
      </c>
      <c r="C124" s="9">
        <v>5</v>
      </c>
      <c r="D124" s="9">
        <v>2</v>
      </c>
      <c r="E124" s="9">
        <v>1</v>
      </c>
      <c r="F124" s="9">
        <v>0</v>
      </c>
      <c r="G124" s="9">
        <v>1</v>
      </c>
      <c r="H124" s="9">
        <v>3</v>
      </c>
      <c r="I124" s="18" t="s">
        <v>298</v>
      </c>
      <c r="J124" s="10" t="s">
        <v>28</v>
      </c>
      <c r="K124" s="96">
        <v>14580</v>
      </c>
      <c r="L124" s="51">
        <v>14580</v>
      </c>
      <c r="M124" s="51">
        <v>14580</v>
      </c>
      <c r="N124" s="51">
        <f aca="true" t="shared" si="4" ref="N124:N134">SUM(K124:M124)</f>
        <v>43740</v>
      </c>
      <c r="O124" s="1" t="s">
        <v>37</v>
      </c>
    </row>
    <row r="125" spans="1:15" s="17" customFormat="1" ht="45">
      <c r="A125" s="9" t="s">
        <v>160</v>
      </c>
      <c r="B125" s="9" t="s">
        <v>41</v>
      </c>
      <c r="C125" s="9">
        <v>5</v>
      </c>
      <c r="D125" s="9">
        <v>2</v>
      </c>
      <c r="E125" s="9">
        <v>1</v>
      </c>
      <c r="F125" s="9">
        <v>0</v>
      </c>
      <c r="G125" s="9">
        <v>1</v>
      </c>
      <c r="H125" s="9">
        <v>1</v>
      </c>
      <c r="I125" s="18" t="s">
        <v>132</v>
      </c>
      <c r="J125" s="10" t="s">
        <v>29</v>
      </c>
      <c r="K125" s="33">
        <v>21</v>
      </c>
      <c r="L125" s="26">
        <v>21</v>
      </c>
      <c r="M125" s="26">
        <v>21</v>
      </c>
      <c r="N125" s="26">
        <f t="shared" si="4"/>
        <v>63</v>
      </c>
      <c r="O125" s="1" t="s">
        <v>37</v>
      </c>
    </row>
    <row r="126" spans="1:15" ht="143.25" customHeight="1">
      <c r="A126" s="9" t="s">
        <v>160</v>
      </c>
      <c r="B126" s="9" t="s">
        <v>41</v>
      </c>
      <c r="C126" s="9">
        <v>5</v>
      </c>
      <c r="D126" s="9">
        <v>2</v>
      </c>
      <c r="E126" s="9">
        <v>1</v>
      </c>
      <c r="F126" s="9">
        <v>0</v>
      </c>
      <c r="G126" s="9">
        <v>2</v>
      </c>
      <c r="H126" s="9">
        <v>3</v>
      </c>
      <c r="I126" s="18" t="s">
        <v>299</v>
      </c>
      <c r="J126" s="10" t="s">
        <v>28</v>
      </c>
      <c r="K126" s="96">
        <v>6193.17</v>
      </c>
      <c r="L126" s="51">
        <v>6377.22</v>
      </c>
      <c r="M126" s="51">
        <v>4500</v>
      </c>
      <c r="N126" s="51">
        <f t="shared" si="4"/>
        <v>17070.39</v>
      </c>
      <c r="O126" s="1" t="s">
        <v>37</v>
      </c>
    </row>
    <row r="127" spans="1:15" s="17" customFormat="1" ht="60">
      <c r="A127" s="9" t="s">
        <v>160</v>
      </c>
      <c r="B127" s="9" t="s">
        <v>41</v>
      </c>
      <c r="C127" s="9">
        <v>5</v>
      </c>
      <c r="D127" s="9">
        <v>2</v>
      </c>
      <c r="E127" s="9">
        <v>1</v>
      </c>
      <c r="F127" s="9">
        <v>0</v>
      </c>
      <c r="G127" s="9">
        <v>2</v>
      </c>
      <c r="H127" s="9">
        <v>1</v>
      </c>
      <c r="I127" s="18" t="s">
        <v>134</v>
      </c>
      <c r="J127" s="10" t="s">
        <v>29</v>
      </c>
      <c r="K127" s="51">
        <v>3</v>
      </c>
      <c r="L127" s="51">
        <v>3</v>
      </c>
      <c r="M127" s="51">
        <v>2</v>
      </c>
      <c r="N127" s="51">
        <f t="shared" si="4"/>
        <v>8</v>
      </c>
      <c r="O127" s="1" t="s">
        <v>37</v>
      </c>
    </row>
    <row r="128" spans="1:19" ht="60">
      <c r="A128" s="9" t="s">
        <v>160</v>
      </c>
      <c r="B128" s="9" t="s">
        <v>41</v>
      </c>
      <c r="C128" s="158">
        <v>5</v>
      </c>
      <c r="D128" s="158">
        <v>7</v>
      </c>
      <c r="E128" s="158">
        <v>8</v>
      </c>
      <c r="F128" s="158">
        <v>7</v>
      </c>
      <c r="G128" s="158">
        <v>4</v>
      </c>
      <c r="H128" s="9">
        <v>2</v>
      </c>
      <c r="I128" s="18" t="s">
        <v>300</v>
      </c>
      <c r="J128" s="10" t="s">
        <v>28</v>
      </c>
      <c r="K128" s="203">
        <v>63504.9</v>
      </c>
      <c r="L128" s="203">
        <v>70773.6</v>
      </c>
      <c r="M128" s="203">
        <v>68672.8</v>
      </c>
      <c r="N128" s="203">
        <f t="shared" si="4"/>
        <v>202951.3</v>
      </c>
      <c r="O128" s="1" t="s">
        <v>37</v>
      </c>
      <c r="P128" s="204" t="s">
        <v>269</v>
      </c>
      <c r="Q128" s="205" t="s">
        <v>270</v>
      </c>
      <c r="R128" s="204"/>
      <c r="S128" s="204" t="s">
        <v>271</v>
      </c>
    </row>
    <row r="129" spans="1:16" s="17" customFormat="1" ht="64.5" customHeight="1">
      <c r="A129" s="9" t="s">
        <v>160</v>
      </c>
      <c r="B129" s="9" t="s">
        <v>41</v>
      </c>
      <c r="C129" s="9">
        <v>5</v>
      </c>
      <c r="D129" s="9">
        <v>7</v>
      </c>
      <c r="E129" s="9">
        <v>8</v>
      </c>
      <c r="F129" s="9">
        <v>7</v>
      </c>
      <c r="G129" s="9">
        <v>4</v>
      </c>
      <c r="H129" s="9">
        <v>1</v>
      </c>
      <c r="I129" s="18" t="s">
        <v>136</v>
      </c>
      <c r="J129" s="19" t="s">
        <v>29</v>
      </c>
      <c r="K129" s="203">
        <v>5300</v>
      </c>
      <c r="L129" s="203">
        <v>5500</v>
      </c>
      <c r="M129" s="203">
        <v>5500</v>
      </c>
      <c r="N129" s="62">
        <f t="shared" si="4"/>
        <v>16300</v>
      </c>
      <c r="O129" s="6">
        <v>2016</v>
      </c>
      <c r="P129" s="17" t="s">
        <v>272</v>
      </c>
    </row>
    <row r="130" spans="1:19" ht="60">
      <c r="A130" s="9" t="s">
        <v>160</v>
      </c>
      <c r="B130" s="9" t="s">
        <v>41</v>
      </c>
      <c r="C130" s="9">
        <v>5</v>
      </c>
      <c r="D130" s="9">
        <v>2</v>
      </c>
      <c r="E130" s="9">
        <v>1</v>
      </c>
      <c r="F130" s="9">
        <v>0</v>
      </c>
      <c r="G130" s="9">
        <v>4</v>
      </c>
      <c r="H130" s="9">
        <v>3</v>
      </c>
      <c r="I130" s="18" t="s">
        <v>301</v>
      </c>
      <c r="J130" s="10" t="s">
        <v>28</v>
      </c>
      <c r="K130" s="184">
        <v>38148.5</v>
      </c>
      <c r="L130" s="96">
        <v>63631</v>
      </c>
      <c r="M130" s="96">
        <v>124000</v>
      </c>
      <c r="N130" s="50">
        <f t="shared" si="4"/>
        <v>225779.5</v>
      </c>
      <c r="O130" s="6">
        <v>2016</v>
      </c>
      <c r="P130" s="204" t="s">
        <v>273</v>
      </c>
      <c r="Q130" s="204" t="s">
        <v>274</v>
      </c>
      <c r="R130" s="204"/>
      <c r="S130" s="204" t="s">
        <v>275</v>
      </c>
    </row>
    <row r="131" spans="1:16" ht="75">
      <c r="A131" s="9" t="s">
        <v>160</v>
      </c>
      <c r="B131" s="9" t="s">
        <v>41</v>
      </c>
      <c r="C131" s="9">
        <v>5</v>
      </c>
      <c r="D131" s="9">
        <v>2</v>
      </c>
      <c r="E131" s="9">
        <v>1</v>
      </c>
      <c r="F131" s="9">
        <v>0</v>
      </c>
      <c r="G131" s="9">
        <v>5</v>
      </c>
      <c r="H131" s="122">
        <v>3</v>
      </c>
      <c r="I131" s="142" t="s">
        <v>302</v>
      </c>
      <c r="J131" s="22" t="s">
        <v>28</v>
      </c>
      <c r="K131" s="184">
        <v>309.5</v>
      </c>
      <c r="L131" s="141">
        <v>0</v>
      </c>
      <c r="M131" s="141">
        <v>0</v>
      </c>
      <c r="N131" s="50">
        <f>K131</f>
        <v>309.5</v>
      </c>
      <c r="O131" s="101">
        <v>2016</v>
      </c>
      <c r="P131" s="3" t="s">
        <v>276</v>
      </c>
    </row>
    <row r="132" spans="1:16" ht="75">
      <c r="A132" s="9" t="s">
        <v>160</v>
      </c>
      <c r="B132" s="9" t="s">
        <v>41</v>
      </c>
      <c r="C132" s="9">
        <v>5</v>
      </c>
      <c r="D132" s="9">
        <v>2</v>
      </c>
      <c r="E132" s="9">
        <v>1</v>
      </c>
      <c r="F132" s="9">
        <v>0</v>
      </c>
      <c r="G132" s="9">
        <v>6</v>
      </c>
      <c r="H132" s="122">
        <v>3</v>
      </c>
      <c r="I132" s="142" t="s">
        <v>303</v>
      </c>
      <c r="J132" s="22" t="s">
        <v>28</v>
      </c>
      <c r="K132" s="184">
        <v>5441.5</v>
      </c>
      <c r="L132" s="141">
        <v>0</v>
      </c>
      <c r="M132" s="141">
        <v>0</v>
      </c>
      <c r="N132" s="50">
        <f>K132</f>
        <v>5441.5</v>
      </c>
      <c r="O132" s="101">
        <v>2016</v>
      </c>
      <c r="P132" s="3" t="s">
        <v>276</v>
      </c>
    </row>
    <row r="133" spans="1:15" ht="15">
      <c r="A133" s="9" t="s">
        <v>160</v>
      </c>
      <c r="B133" s="9" t="s">
        <v>41</v>
      </c>
      <c r="C133" s="9">
        <v>5</v>
      </c>
      <c r="D133" s="9">
        <v>2</v>
      </c>
      <c r="E133" s="9">
        <v>1</v>
      </c>
      <c r="F133" s="9">
        <v>0</v>
      </c>
      <c r="G133" s="9">
        <v>4</v>
      </c>
      <c r="H133" s="9">
        <v>1</v>
      </c>
      <c r="I133" s="18" t="s">
        <v>170</v>
      </c>
      <c r="J133" s="10" t="s">
        <v>35</v>
      </c>
      <c r="K133" s="206">
        <v>4</v>
      </c>
      <c r="L133" s="200">
        <v>4</v>
      </c>
      <c r="M133" s="50">
        <v>4</v>
      </c>
      <c r="N133" s="50">
        <f t="shared" si="4"/>
        <v>12</v>
      </c>
      <c r="O133" s="6">
        <v>2016</v>
      </c>
    </row>
    <row r="134" spans="1:15" ht="96.75" customHeight="1">
      <c r="A134" s="9" t="s">
        <v>160</v>
      </c>
      <c r="B134" s="9" t="s">
        <v>41</v>
      </c>
      <c r="C134" s="9">
        <v>5</v>
      </c>
      <c r="D134" s="9">
        <v>2</v>
      </c>
      <c r="E134" s="9">
        <v>2</v>
      </c>
      <c r="F134" s="9">
        <v>0</v>
      </c>
      <c r="G134" s="9">
        <v>0</v>
      </c>
      <c r="H134" s="9">
        <v>0</v>
      </c>
      <c r="I134" s="41" t="s">
        <v>304</v>
      </c>
      <c r="J134" s="10" t="s">
        <v>28</v>
      </c>
      <c r="K134" s="56">
        <f>K138+K139+K140</f>
        <v>25138</v>
      </c>
      <c r="L134" s="56">
        <f>L138+L139+L140</f>
        <v>25488.4</v>
      </c>
      <c r="M134" s="56">
        <f>M138+M139+M140</f>
        <v>25875.800000000003</v>
      </c>
      <c r="N134" s="45">
        <f t="shared" si="4"/>
        <v>76502.20000000001</v>
      </c>
      <c r="O134" s="6">
        <v>2016</v>
      </c>
    </row>
    <row r="135" spans="1:15" s="17" customFormat="1" ht="57">
      <c r="A135" s="9" t="s">
        <v>160</v>
      </c>
      <c r="B135" s="9" t="s">
        <v>41</v>
      </c>
      <c r="C135" s="9">
        <v>5</v>
      </c>
      <c r="D135" s="9">
        <v>2</v>
      </c>
      <c r="E135" s="9">
        <v>2</v>
      </c>
      <c r="F135" s="9">
        <v>0</v>
      </c>
      <c r="G135" s="9">
        <v>0</v>
      </c>
      <c r="H135" s="16">
        <v>1</v>
      </c>
      <c r="I135" s="20" t="s">
        <v>156</v>
      </c>
      <c r="J135" s="16" t="s">
        <v>31</v>
      </c>
      <c r="K135" s="50">
        <v>0.25</v>
      </c>
      <c r="L135" s="50">
        <v>0.3</v>
      </c>
      <c r="M135" s="50">
        <v>0.3</v>
      </c>
      <c r="N135" s="50">
        <v>0.3</v>
      </c>
      <c r="O135" s="6">
        <v>2016</v>
      </c>
    </row>
    <row r="136" spans="1:15" ht="90">
      <c r="A136" s="9" t="s">
        <v>160</v>
      </c>
      <c r="B136" s="9" t="s">
        <v>41</v>
      </c>
      <c r="C136" s="9">
        <v>5</v>
      </c>
      <c r="D136" s="9">
        <v>2</v>
      </c>
      <c r="E136" s="9">
        <v>2</v>
      </c>
      <c r="F136" s="9">
        <v>0</v>
      </c>
      <c r="G136" s="9">
        <v>5</v>
      </c>
      <c r="H136" s="9">
        <v>0</v>
      </c>
      <c r="I136" s="18" t="s">
        <v>305</v>
      </c>
      <c r="J136" s="10" t="s">
        <v>36</v>
      </c>
      <c r="K136" s="45" t="s">
        <v>32</v>
      </c>
      <c r="L136" s="45" t="s">
        <v>32</v>
      </c>
      <c r="M136" s="45" t="s">
        <v>32</v>
      </c>
      <c r="N136" s="45" t="s">
        <v>32</v>
      </c>
      <c r="O136" s="1" t="s">
        <v>37</v>
      </c>
    </row>
    <row r="137" spans="1:17" ht="78.75" customHeight="1">
      <c r="A137" s="9" t="s">
        <v>160</v>
      </c>
      <c r="B137" s="9" t="s">
        <v>41</v>
      </c>
      <c r="C137" s="9">
        <v>5</v>
      </c>
      <c r="D137" s="9">
        <v>2</v>
      </c>
      <c r="E137" s="9">
        <v>2</v>
      </c>
      <c r="F137" s="9">
        <v>0</v>
      </c>
      <c r="G137" s="9">
        <v>5</v>
      </c>
      <c r="H137" s="9">
        <v>1</v>
      </c>
      <c r="I137" s="18" t="s">
        <v>157</v>
      </c>
      <c r="J137" s="10" t="s">
        <v>29</v>
      </c>
      <c r="K137" s="51">
        <v>5</v>
      </c>
      <c r="L137" s="51">
        <v>6</v>
      </c>
      <c r="M137" s="51">
        <v>7</v>
      </c>
      <c r="N137" s="51">
        <f>SUM(K137:M137)</f>
        <v>18</v>
      </c>
      <c r="O137" s="26">
        <v>2016</v>
      </c>
      <c r="Q137" s="3">
        <f>237628.6-86413-8135.6</f>
        <v>143080</v>
      </c>
    </row>
    <row r="138" spans="1:15" ht="90" customHeight="1">
      <c r="A138" s="9" t="s">
        <v>160</v>
      </c>
      <c r="B138" s="9" t="s">
        <v>41</v>
      </c>
      <c r="C138" s="158">
        <v>5</v>
      </c>
      <c r="D138" s="158">
        <v>5</v>
      </c>
      <c r="E138" s="158">
        <v>0</v>
      </c>
      <c r="F138" s="158">
        <v>8</v>
      </c>
      <c r="G138" s="158">
        <v>2</v>
      </c>
      <c r="H138" s="9">
        <v>1</v>
      </c>
      <c r="I138" s="106" t="s">
        <v>329</v>
      </c>
      <c r="J138" s="201" t="s">
        <v>28</v>
      </c>
      <c r="K138" s="202">
        <v>7397.8</v>
      </c>
      <c r="L138" s="202">
        <v>7748.2</v>
      </c>
      <c r="M138" s="62">
        <v>8135.6</v>
      </c>
      <c r="N138" s="62">
        <f>SUM(K138:M138)</f>
        <v>23281.6</v>
      </c>
      <c r="O138" s="43">
        <v>2016</v>
      </c>
    </row>
    <row r="139" spans="1:15" ht="75">
      <c r="A139" s="9" t="s">
        <v>160</v>
      </c>
      <c r="B139" s="9" t="s">
        <v>41</v>
      </c>
      <c r="C139" s="158">
        <v>5</v>
      </c>
      <c r="D139" s="158">
        <v>7</v>
      </c>
      <c r="E139" s="158">
        <v>8</v>
      </c>
      <c r="F139" s="158">
        <v>6</v>
      </c>
      <c r="G139" s="158">
        <v>4</v>
      </c>
      <c r="H139" s="9">
        <v>2</v>
      </c>
      <c r="I139" s="106" t="s">
        <v>331</v>
      </c>
      <c r="J139" s="201" t="s">
        <v>28</v>
      </c>
      <c r="K139" s="202">
        <v>17740.2</v>
      </c>
      <c r="L139" s="202">
        <v>17740.2</v>
      </c>
      <c r="M139" s="62">
        <v>4519.6</v>
      </c>
      <c r="N139" s="62">
        <f>SUM(K139:M139)</f>
        <v>40000</v>
      </c>
      <c r="O139" s="43">
        <v>2016</v>
      </c>
    </row>
    <row r="140" spans="1:15" s="215" customFormat="1" ht="84.75" customHeight="1">
      <c r="A140" s="210" t="s">
        <v>160</v>
      </c>
      <c r="B140" s="210" t="s">
        <v>41</v>
      </c>
      <c r="C140" s="210">
        <v>5</v>
      </c>
      <c r="D140" s="210">
        <v>7</v>
      </c>
      <c r="E140" s="210">
        <v>8</v>
      </c>
      <c r="F140" s="210">
        <v>7</v>
      </c>
      <c r="G140" s="210">
        <v>5</v>
      </c>
      <c r="H140" s="210">
        <v>2</v>
      </c>
      <c r="I140" s="211" t="s">
        <v>306</v>
      </c>
      <c r="J140" s="212" t="s">
        <v>28</v>
      </c>
      <c r="K140" s="213">
        <v>0</v>
      </c>
      <c r="L140" s="213">
        <v>0</v>
      </c>
      <c r="M140" s="213">
        <v>13220.6</v>
      </c>
      <c r="N140" s="213">
        <f>SUM(K140:M140)</f>
        <v>13220.6</v>
      </c>
      <c r="O140" s="214">
        <v>2016</v>
      </c>
    </row>
    <row r="141" spans="1:15" ht="60">
      <c r="A141" s="9" t="s">
        <v>160</v>
      </c>
      <c r="B141" s="9" t="s">
        <v>41</v>
      </c>
      <c r="C141" s="9">
        <v>5</v>
      </c>
      <c r="D141" s="9">
        <v>2</v>
      </c>
      <c r="E141" s="9">
        <v>2</v>
      </c>
      <c r="F141" s="9">
        <v>0</v>
      </c>
      <c r="G141" s="9">
        <v>8</v>
      </c>
      <c r="H141" s="9">
        <v>1</v>
      </c>
      <c r="I141" s="18" t="s">
        <v>140</v>
      </c>
      <c r="J141" s="10" t="s">
        <v>29</v>
      </c>
      <c r="K141" s="51">
        <v>10</v>
      </c>
      <c r="L141" s="51">
        <v>10</v>
      </c>
      <c r="M141" s="51">
        <v>10</v>
      </c>
      <c r="N141" s="51">
        <f>SUM(K141:M141)</f>
        <v>30</v>
      </c>
      <c r="O141" s="1" t="s">
        <v>37</v>
      </c>
    </row>
    <row r="142" spans="1:15" ht="105">
      <c r="A142" s="9" t="s">
        <v>160</v>
      </c>
      <c r="B142" s="9" t="s">
        <v>41</v>
      </c>
      <c r="C142" s="9">
        <v>5</v>
      </c>
      <c r="D142" s="9">
        <v>2</v>
      </c>
      <c r="E142" s="9">
        <v>2</v>
      </c>
      <c r="F142" s="9">
        <v>0</v>
      </c>
      <c r="G142" s="9">
        <v>9</v>
      </c>
      <c r="H142" s="9">
        <v>0</v>
      </c>
      <c r="I142" s="19" t="s">
        <v>307</v>
      </c>
      <c r="J142" s="10" t="s">
        <v>36</v>
      </c>
      <c r="K142" s="51" t="s">
        <v>32</v>
      </c>
      <c r="L142" s="51" t="s">
        <v>32</v>
      </c>
      <c r="M142" s="51" t="s">
        <v>32</v>
      </c>
      <c r="N142" s="51" t="s">
        <v>32</v>
      </c>
      <c r="O142" s="1" t="s">
        <v>37</v>
      </c>
    </row>
    <row r="143" spans="1:15" ht="30">
      <c r="A143" s="9" t="s">
        <v>160</v>
      </c>
      <c r="B143" s="9" t="s">
        <v>41</v>
      </c>
      <c r="C143" s="9">
        <v>5</v>
      </c>
      <c r="D143" s="9">
        <v>2</v>
      </c>
      <c r="E143" s="9">
        <v>2</v>
      </c>
      <c r="F143" s="9">
        <v>0</v>
      </c>
      <c r="G143" s="9">
        <v>9</v>
      </c>
      <c r="H143" s="9">
        <v>1</v>
      </c>
      <c r="I143" s="18" t="s">
        <v>138</v>
      </c>
      <c r="J143" s="10" t="s">
        <v>29</v>
      </c>
      <c r="K143" s="51">
        <v>10</v>
      </c>
      <c r="L143" s="51">
        <v>10</v>
      </c>
      <c r="M143" s="51">
        <v>10</v>
      </c>
      <c r="N143" s="51">
        <f>SUM(K143:M143)</f>
        <v>30</v>
      </c>
      <c r="O143" s="1" t="s">
        <v>37</v>
      </c>
    </row>
    <row r="148" ht="15">
      <c r="C148" s="63" t="s">
        <v>158</v>
      </c>
    </row>
    <row r="149" ht="15">
      <c r="C149" s="63" t="s">
        <v>159</v>
      </c>
    </row>
    <row r="215" ht="12.75">
      <c r="A215" s="3" t="s">
        <v>158</v>
      </c>
    </row>
    <row r="216" ht="12.75">
      <c r="A216" s="3" t="s">
        <v>159</v>
      </c>
    </row>
  </sheetData>
  <sheetProtection/>
  <mergeCells count="16"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  <mergeCell ref="C9:C10"/>
    <mergeCell ref="D9:G9"/>
    <mergeCell ref="F10:G10"/>
    <mergeCell ref="K8:M9"/>
    <mergeCell ref="I8:I10"/>
    <mergeCell ref="J8:J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216"/>
  <sheetViews>
    <sheetView view="pageBreakPreview" zoomScale="75" zoomScaleSheetLayoutView="75" zoomScalePageLayoutView="0" workbookViewId="0" topLeftCell="A16">
      <selection activeCell="I17" sqref="I17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8.75390625" style="3" customWidth="1"/>
    <col min="9" max="9" width="36.25390625" style="3" customWidth="1"/>
    <col min="10" max="10" width="9.375" style="3" bestFit="1" customWidth="1"/>
    <col min="11" max="11" width="14.875" style="3" customWidth="1"/>
    <col min="12" max="12" width="11.375" style="3" customWidth="1"/>
    <col min="13" max="13" width="13.125" style="3" customWidth="1"/>
    <col min="14" max="14" width="23.00390625" style="218" bestFit="1" customWidth="1"/>
    <col min="15" max="15" width="8.25390625" style="3" customWidth="1"/>
    <col min="16" max="16" width="22.25390625" style="3" customWidth="1"/>
    <col min="17" max="17" width="18.75390625" style="90" customWidth="1"/>
    <col min="18" max="18" width="9.125" style="90" customWidth="1"/>
    <col min="19" max="19" width="21.625" style="90" customWidth="1"/>
    <col min="20" max="20" width="9.125" style="90" customWidth="1"/>
    <col min="21" max="21" width="9.125" style="3" customWidth="1"/>
    <col min="22" max="16384" width="9.125" style="3" customWidth="1"/>
  </cols>
  <sheetData>
    <row r="1" spans="13:15" ht="169.5" customHeight="1">
      <c r="M1" s="268" t="s">
        <v>178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6" ht="78.75" customHeight="1">
      <c r="A8" s="275" t="s">
        <v>15</v>
      </c>
      <c r="B8" s="276"/>
      <c r="C8" s="276"/>
      <c r="D8" s="276"/>
      <c r="E8" s="276"/>
      <c r="F8" s="276"/>
      <c r="G8" s="277"/>
      <c r="H8" s="5" t="s">
        <v>17</v>
      </c>
      <c r="I8" s="293" t="s">
        <v>18</v>
      </c>
      <c r="J8" s="284" t="s">
        <v>19</v>
      </c>
      <c r="K8" s="264" t="s">
        <v>20</v>
      </c>
      <c r="L8" s="291"/>
      <c r="M8" s="265"/>
      <c r="N8" s="264" t="s">
        <v>23</v>
      </c>
      <c r="O8" s="265"/>
      <c r="P8" s="2"/>
    </row>
    <row r="9" spans="1:16" ht="12.75" customHeight="1">
      <c r="A9" s="280" t="s">
        <v>9</v>
      </c>
      <c r="B9" s="281"/>
      <c r="C9" s="284" t="s">
        <v>10</v>
      </c>
      <c r="D9" s="286" t="s">
        <v>11</v>
      </c>
      <c r="E9" s="287"/>
      <c r="F9" s="287"/>
      <c r="G9" s="288"/>
      <c r="H9" s="278" t="s">
        <v>253</v>
      </c>
      <c r="I9" s="294"/>
      <c r="J9" s="296"/>
      <c r="K9" s="266"/>
      <c r="L9" s="292"/>
      <c r="M9" s="267"/>
      <c r="N9" s="266"/>
      <c r="O9" s="267"/>
      <c r="P9" s="2"/>
    </row>
    <row r="10" spans="1:20" ht="124.5" customHeight="1">
      <c r="A10" s="282"/>
      <c r="B10" s="283"/>
      <c r="C10" s="285"/>
      <c r="D10" s="4" t="s">
        <v>12</v>
      </c>
      <c r="E10" s="5" t="s">
        <v>13</v>
      </c>
      <c r="F10" s="289" t="s">
        <v>14</v>
      </c>
      <c r="G10" s="290"/>
      <c r="H10" s="279"/>
      <c r="I10" s="295"/>
      <c r="J10" s="285"/>
      <c r="K10" s="6">
        <v>2014</v>
      </c>
      <c r="L10" s="6">
        <v>2015</v>
      </c>
      <c r="M10" s="6">
        <v>2016</v>
      </c>
      <c r="N10" s="51" t="s">
        <v>21</v>
      </c>
      <c r="O10" s="39" t="s">
        <v>22</v>
      </c>
      <c r="P10" s="2">
        <f>112840.38+149210.33</f>
        <v>262050.71</v>
      </c>
      <c r="Q10" s="90">
        <f>71793.5+195370.1+72825</f>
        <v>339988.6</v>
      </c>
      <c r="R10" s="90">
        <f>2106.74+51745.79+18318.14</f>
        <v>72170.67</v>
      </c>
      <c r="S10" s="90">
        <f>25469.1+22045+22045</f>
        <v>69559.1</v>
      </c>
      <c r="T10" s="90">
        <f>64672.7+84588.22+84588.2</f>
        <v>233849.12</v>
      </c>
    </row>
    <row r="11" spans="1:16" ht="12.7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227">
        <v>14</v>
      </c>
      <c r="O11" s="7">
        <v>15</v>
      </c>
      <c r="P11" s="8"/>
    </row>
    <row r="12" spans="1:17" ht="57">
      <c r="A12" s="9" t="s">
        <v>160</v>
      </c>
      <c r="B12" s="9" t="s">
        <v>41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1" t="s">
        <v>24</v>
      </c>
      <c r="J12" s="10" t="s">
        <v>28</v>
      </c>
      <c r="K12" s="46">
        <f>K13+K17</f>
        <v>593494.0299999999</v>
      </c>
      <c r="L12" s="46">
        <f>L13+L17</f>
        <v>599222.05</v>
      </c>
      <c r="M12" s="46">
        <f>M13+M17</f>
        <v>560566.69</v>
      </c>
      <c r="N12" s="46">
        <f>SUM(K12:M12)</f>
        <v>1753282.77</v>
      </c>
      <c r="O12" s="6">
        <v>2016</v>
      </c>
      <c r="P12" s="225">
        <f>N12-291822.5-23281.6-192318.1</f>
        <v>1245860.5699999998</v>
      </c>
      <c r="Q12" s="219">
        <f>N12-291822.5-23281.6-192318.1</f>
        <v>1245860.5699999998</v>
      </c>
    </row>
    <row r="13" spans="1:17" ht="45">
      <c r="A13" s="9" t="s">
        <v>160</v>
      </c>
      <c r="B13" s="9" t="s">
        <v>41</v>
      </c>
      <c r="C13" s="9">
        <v>0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10" t="s">
        <v>277</v>
      </c>
      <c r="J13" s="10" t="s">
        <v>28</v>
      </c>
      <c r="K13" s="45">
        <f>K19+K30+K64</f>
        <v>404418.3599999999</v>
      </c>
      <c r="L13" s="45">
        <f>L19+L30+L64</f>
        <v>396326.83</v>
      </c>
      <c r="M13" s="45">
        <f>M19+M30+M64</f>
        <v>300893.09</v>
      </c>
      <c r="N13" s="45">
        <f>SUM(K13:M13)</f>
        <v>1101638.28</v>
      </c>
      <c r="O13" s="6">
        <v>2016</v>
      </c>
      <c r="P13" s="221">
        <f>N12-291822.5-23281.6-192318.1</f>
        <v>1245860.5699999998</v>
      </c>
      <c r="Q13" s="90">
        <f>5359.6+20000+81245.1+88513.8+86413+10291</f>
        <v>291822.5</v>
      </c>
    </row>
    <row r="14" spans="1:16" ht="30">
      <c r="A14" s="9" t="s">
        <v>160</v>
      </c>
      <c r="B14" s="9" t="s">
        <v>41</v>
      </c>
      <c r="C14" s="9">
        <v>0</v>
      </c>
      <c r="D14" s="9">
        <v>1</v>
      </c>
      <c r="E14" s="9">
        <v>0</v>
      </c>
      <c r="F14" s="9">
        <v>0</v>
      </c>
      <c r="G14" s="9">
        <v>0</v>
      </c>
      <c r="H14" s="9">
        <v>0</v>
      </c>
      <c r="I14" s="10" t="s">
        <v>217</v>
      </c>
      <c r="J14" s="10" t="s">
        <v>25</v>
      </c>
      <c r="K14" s="6">
        <v>34166.98</v>
      </c>
      <c r="L14" s="6">
        <v>29053.16</v>
      </c>
      <c r="M14" s="6">
        <v>42915.96</v>
      </c>
      <c r="N14" s="45">
        <f>SUM(K14:M14)</f>
        <v>106136.1</v>
      </c>
      <c r="O14" s="6">
        <v>2016</v>
      </c>
      <c r="P14" s="2"/>
    </row>
    <row r="15" spans="1:16" ht="30">
      <c r="A15" s="9" t="s">
        <v>160</v>
      </c>
      <c r="B15" s="9" t="s">
        <v>41</v>
      </c>
      <c r="C15" s="9">
        <v>0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10" t="s">
        <v>218</v>
      </c>
      <c r="J15" s="10" t="s">
        <v>61</v>
      </c>
      <c r="K15" s="6">
        <v>25.8</v>
      </c>
      <c r="L15" s="6">
        <v>26.15</v>
      </c>
      <c r="M15" s="6">
        <v>26.57</v>
      </c>
      <c r="N15" s="45">
        <f>M15</f>
        <v>26.57</v>
      </c>
      <c r="O15" s="6">
        <v>2016</v>
      </c>
      <c r="P15" s="2"/>
    </row>
    <row r="16" spans="1:16" ht="60">
      <c r="A16" s="9" t="s">
        <v>160</v>
      </c>
      <c r="B16" s="9" t="s">
        <v>41</v>
      </c>
      <c r="C16" s="9">
        <v>0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38" t="s">
        <v>330</v>
      </c>
      <c r="J16" s="10" t="s">
        <v>62</v>
      </c>
      <c r="K16" s="6">
        <v>1.45</v>
      </c>
      <c r="L16" s="6">
        <v>1.44</v>
      </c>
      <c r="M16" s="6">
        <v>1.43</v>
      </c>
      <c r="N16" s="45">
        <f>M16</f>
        <v>1.43</v>
      </c>
      <c r="O16" s="6">
        <v>2016</v>
      </c>
      <c r="P16" s="3">
        <f>112840.38+149210.33+209749.91+71793.5+195370.71+72825+2106.74+51745.79+18318.14+25469.1+22045+22045+64672.7+84588.22+84588.2</f>
        <v>1187368.72</v>
      </c>
    </row>
    <row r="17" spans="1:20" ht="75">
      <c r="A17" s="9" t="s">
        <v>160</v>
      </c>
      <c r="B17" s="9" t="s">
        <v>41</v>
      </c>
      <c r="C17" s="9">
        <v>0</v>
      </c>
      <c r="D17" s="9">
        <v>2</v>
      </c>
      <c r="E17" s="9">
        <v>0</v>
      </c>
      <c r="F17" s="9">
        <v>0</v>
      </c>
      <c r="G17" s="9">
        <v>0</v>
      </c>
      <c r="H17" s="9">
        <v>0</v>
      </c>
      <c r="I17" s="10" t="s">
        <v>222</v>
      </c>
      <c r="J17" s="10" t="s">
        <v>28</v>
      </c>
      <c r="K17" s="45">
        <f>K110+K120</f>
        <v>189075.67</v>
      </c>
      <c r="L17" s="45">
        <f>L110+L120</f>
        <v>202895.22</v>
      </c>
      <c r="M17" s="45">
        <f>M110+M120</f>
        <v>259673.59999999998</v>
      </c>
      <c r="N17" s="45">
        <f aca="true" t="shared" si="0" ref="N17:N24">SUM(K17:M17)</f>
        <v>651644.49</v>
      </c>
      <c r="O17" s="6">
        <v>2016</v>
      </c>
      <c r="P17" s="222">
        <f>112840.4+149210.3+209749.9</f>
        <v>471800.6</v>
      </c>
      <c r="Q17" s="111">
        <f>71793.5+195370.7+72825</f>
        <v>339989.2</v>
      </c>
      <c r="R17" s="111">
        <f>2106.7+51745.8+18318.2</f>
        <v>72170.7</v>
      </c>
      <c r="S17" s="111">
        <f>25469.1+22045+22045</f>
        <v>69559.1</v>
      </c>
      <c r="T17" s="90">
        <f>64672.7+84588.2+84588.2</f>
        <v>233849.09999999998</v>
      </c>
    </row>
    <row r="18" spans="1:19" s="243" customFormat="1" ht="60">
      <c r="A18" s="158" t="s">
        <v>160</v>
      </c>
      <c r="B18" s="158" t="s">
        <v>41</v>
      </c>
      <c r="C18" s="158">
        <v>0</v>
      </c>
      <c r="D18" s="158">
        <v>2</v>
      </c>
      <c r="E18" s="158">
        <v>0</v>
      </c>
      <c r="F18" s="158">
        <v>0</v>
      </c>
      <c r="G18" s="158">
        <v>0</v>
      </c>
      <c r="H18" s="158">
        <v>0</v>
      </c>
      <c r="I18" s="239" t="s">
        <v>221</v>
      </c>
      <c r="J18" s="238" t="s">
        <v>26</v>
      </c>
      <c r="K18" s="244">
        <v>136</v>
      </c>
      <c r="L18" s="244">
        <v>100</v>
      </c>
      <c r="M18" s="244">
        <v>100</v>
      </c>
      <c r="N18" s="247">
        <f t="shared" si="0"/>
        <v>336</v>
      </c>
      <c r="O18" s="246">
        <v>2016</v>
      </c>
      <c r="S18" s="243">
        <f>1245860.6-1187368.7</f>
        <v>58491.90000000014</v>
      </c>
    </row>
    <row r="19" spans="1:16" ht="85.5">
      <c r="A19" s="9" t="s">
        <v>160</v>
      </c>
      <c r="B19" s="9" t="s">
        <v>41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11" t="s">
        <v>232</v>
      </c>
      <c r="J19" s="14" t="s">
        <v>27</v>
      </c>
      <c r="K19" s="47">
        <f>K22+K24+K28+K25+K26</f>
        <v>310518.07999999996</v>
      </c>
      <c r="L19" s="47">
        <f>L22+L24+L28</f>
        <v>149210.33000000002</v>
      </c>
      <c r="M19" s="47">
        <f>M22+M24+M28</f>
        <v>209749.91</v>
      </c>
      <c r="N19" s="48">
        <f t="shared" si="0"/>
        <v>669478.32</v>
      </c>
      <c r="O19" s="6">
        <v>2016</v>
      </c>
      <c r="P19" s="217">
        <f>K19-K25-K26</f>
        <v>112840.37999999995</v>
      </c>
    </row>
    <row r="20" spans="1:15" ht="30">
      <c r="A20" s="9" t="s">
        <v>160</v>
      </c>
      <c r="B20" s="9" t="s">
        <v>41</v>
      </c>
      <c r="C20" s="122">
        <v>1</v>
      </c>
      <c r="D20" s="122">
        <v>1</v>
      </c>
      <c r="E20" s="122">
        <v>1</v>
      </c>
      <c r="F20" s="122">
        <v>0</v>
      </c>
      <c r="G20" s="122">
        <v>0</v>
      </c>
      <c r="H20" s="122">
        <v>0</v>
      </c>
      <c r="I20" s="142" t="s">
        <v>282</v>
      </c>
      <c r="J20" s="22" t="s">
        <v>28</v>
      </c>
      <c r="K20" s="230">
        <f>K22+K24+K25+K26+K28</f>
        <v>310518.07999999996</v>
      </c>
      <c r="L20" s="230">
        <f>L22+L24+L28</f>
        <v>149210.33000000002</v>
      </c>
      <c r="M20" s="230">
        <f>M22+M24+M28</f>
        <v>209749.91</v>
      </c>
      <c r="N20" s="50">
        <f t="shared" si="0"/>
        <v>669478.32</v>
      </c>
      <c r="O20" s="6">
        <v>2016</v>
      </c>
    </row>
    <row r="21" spans="1:15" ht="28.5" customHeight="1">
      <c r="A21" s="9" t="s">
        <v>160</v>
      </c>
      <c r="B21" s="9" t="s">
        <v>41</v>
      </c>
      <c r="C21" s="122">
        <v>1</v>
      </c>
      <c r="D21" s="122">
        <v>1</v>
      </c>
      <c r="E21" s="122">
        <v>1</v>
      </c>
      <c r="F21" s="122">
        <v>0</v>
      </c>
      <c r="G21" s="122">
        <v>0</v>
      </c>
      <c r="H21" s="122">
        <v>0</v>
      </c>
      <c r="I21" s="231" t="s">
        <v>283</v>
      </c>
      <c r="J21" s="232" t="s">
        <v>25</v>
      </c>
      <c r="K21" s="153">
        <f>K27</f>
        <v>3135.85</v>
      </c>
      <c r="L21" s="153">
        <f>L27</f>
        <v>6048</v>
      </c>
      <c r="M21" s="153">
        <f>M27</f>
        <v>6072.96</v>
      </c>
      <c r="N21" s="50">
        <f t="shared" si="0"/>
        <v>15256.810000000001</v>
      </c>
      <c r="O21" s="6">
        <v>2016</v>
      </c>
    </row>
    <row r="22" spans="1:15" ht="30">
      <c r="A22" s="9" t="s">
        <v>160</v>
      </c>
      <c r="B22" s="9" t="s">
        <v>41</v>
      </c>
      <c r="C22" s="122">
        <v>1</v>
      </c>
      <c r="D22" s="122">
        <v>1</v>
      </c>
      <c r="E22" s="122">
        <v>1</v>
      </c>
      <c r="F22" s="122">
        <v>0</v>
      </c>
      <c r="G22" s="122">
        <v>1</v>
      </c>
      <c r="H22" s="122">
        <v>3</v>
      </c>
      <c r="I22" s="142" t="s">
        <v>284</v>
      </c>
      <c r="J22" s="22" t="s">
        <v>28</v>
      </c>
      <c r="K22" s="141">
        <v>4600</v>
      </c>
      <c r="L22" s="141">
        <v>7500</v>
      </c>
      <c r="M22" s="141">
        <v>0</v>
      </c>
      <c r="N22" s="52">
        <f t="shared" si="0"/>
        <v>12100</v>
      </c>
      <c r="O22" s="6">
        <v>2016</v>
      </c>
    </row>
    <row r="23" spans="1:15" ht="36.75" customHeight="1">
      <c r="A23" s="9" t="s">
        <v>160</v>
      </c>
      <c r="B23" s="9" t="s">
        <v>41</v>
      </c>
      <c r="C23" s="122">
        <v>1</v>
      </c>
      <c r="D23" s="122">
        <v>1</v>
      </c>
      <c r="E23" s="122">
        <v>1</v>
      </c>
      <c r="F23" s="122">
        <v>0</v>
      </c>
      <c r="G23" s="122">
        <v>1</v>
      </c>
      <c r="H23" s="122">
        <v>0</v>
      </c>
      <c r="I23" s="142" t="s">
        <v>322</v>
      </c>
      <c r="J23" s="22" t="s">
        <v>29</v>
      </c>
      <c r="K23" s="101">
        <v>2</v>
      </c>
      <c r="L23" s="101">
        <v>2</v>
      </c>
      <c r="M23" s="101">
        <v>0</v>
      </c>
      <c r="N23" s="52">
        <f t="shared" si="0"/>
        <v>4</v>
      </c>
      <c r="O23" s="6">
        <v>2016</v>
      </c>
    </row>
    <row r="24" spans="1:17" ht="43.5" customHeight="1">
      <c r="A24" s="9" t="s">
        <v>160</v>
      </c>
      <c r="B24" s="9" t="s">
        <v>41</v>
      </c>
      <c r="C24" s="158">
        <v>1</v>
      </c>
      <c r="D24" s="158">
        <v>1</v>
      </c>
      <c r="E24" s="158">
        <v>1</v>
      </c>
      <c r="F24" s="158">
        <v>0</v>
      </c>
      <c r="G24" s="158">
        <v>2</v>
      </c>
      <c r="H24" s="122">
        <v>3</v>
      </c>
      <c r="I24" s="22" t="s">
        <v>285</v>
      </c>
      <c r="J24" s="22" t="s">
        <v>28</v>
      </c>
      <c r="K24" s="102">
        <v>98240.38</v>
      </c>
      <c r="L24" s="150">
        <v>121710.33</v>
      </c>
      <c r="M24" s="150">
        <v>199749.91</v>
      </c>
      <c r="N24" s="52">
        <f t="shared" si="0"/>
        <v>419700.62</v>
      </c>
      <c r="O24" s="6">
        <v>2016</v>
      </c>
      <c r="P24" s="217">
        <f>K19-K25-K26</f>
        <v>112840.37999999995</v>
      </c>
      <c r="Q24" s="90">
        <f>1223002.83+308686.17+23281.6</f>
        <v>1554970.6</v>
      </c>
    </row>
    <row r="25" spans="1:24" ht="55.5" customHeight="1">
      <c r="A25" s="9" t="s">
        <v>160</v>
      </c>
      <c r="B25" s="9" t="s">
        <v>41</v>
      </c>
      <c r="C25" s="158">
        <v>1</v>
      </c>
      <c r="D25" s="158">
        <v>9</v>
      </c>
      <c r="E25" s="158">
        <v>5</v>
      </c>
      <c r="F25" s="158">
        <v>0</v>
      </c>
      <c r="G25" s="158">
        <v>2</v>
      </c>
      <c r="H25" s="162" t="s">
        <v>247</v>
      </c>
      <c r="I25" s="22" t="s">
        <v>323</v>
      </c>
      <c r="J25" s="22" t="s">
        <v>28</v>
      </c>
      <c r="K25" s="102">
        <v>192318.1</v>
      </c>
      <c r="L25" s="141">
        <v>0</v>
      </c>
      <c r="M25" s="141">
        <v>0</v>
      </c>
      <c r="N25" s="228">
        <f>K25</f>
        <v>192318.1</v>
      </c>
      <c r="O25" s="6">
        <v>2015</v>
      </c>
      <c r="P25" s="223">
        <f>K19-K25-K26</f>
        <v>112840.37999999995</v>
      </c>
      <c r="U25" s="90"/>
      <c r="V25" s="90"/>
      <c r="W25" s="90"/>
      <c r="X25" s="90"/>
    </row>
    <row r="26" spans="1:24" ht="59.25" customHeight="1">
      <c r="A26" s="9" t="s">
        <v>160</v>
      </c>
      <c r="B26" s="9" t="s">
        <v>41</v>
      </c>
      <c r="C26" s="158">
        <v>1</v>
      </c>
      <c r="D26" s="158">
        <v>9</v>
      </c>
      <c r="E26" s="158">
        <v>6</v>
      </c>
      <c r="F26" s="158">
        <v>0</v>
      </c>
      <c r="G26" s="158">
        <v>2</v>
      </c>
      <c r="H26" s="122">
        <v>2</v>
      </c>
      <c r="I26" s="22" t="s">
        <v>324</v>
      </c>
      <c r="J26" s="22" t="s">
        <v>28</v>
      </c>
      <c r="K26" s="102">
        <v>5359.6</v>
      </c>
      <c r="L26" s="141">
        <v>0</v>
      </c>
      <c r="M26" s="141">
        <v>0</v>
      </c>
      <c r="N26" s="228">
        <f>K26</f>
        <v>5359.6</v>
      </c>
      <c r="O26" s="6">
        <v>2015</v>
      </c>
      <c r="P26" s="219">
        <f>K20-K25-K26</f>
        <v>112840.37999999995</v>
      </c>
      <c r="U26" s="90"/>
      <c r="V26" s="90"/>
      <c r="W26" s="90"/>
      <c r="X26" s="90"/>
    </row>
    <row r="27" spans="1:15" ht="42.75" customHeight="1">
      <c r="A27" s="9" t="s">
        <v>160</v>
      </c>
      <c r="B27" s="9" t="s">
        <v>41</v>
      </c>
      <c r="C27" s="122">
        <v>1</v>
      </c>
      <c r="D27" s="122">
        <v>1</v>
      </c>
      <c r="E27" s="122">
        <v>1</v>
      </c>
      <c r="F27" s="122">
        <v>0</v>
      </c>
      <c r="G27" s="122">
        <v>2</v>
      </c>
      <c r="H27" s="122">
        <v>0</v>
      </c>
      <c r="I27" s="142" t="s">
        <v>76</v>
      </c>
      <c r="J27" s="232" t="s">
        <v>25</v>
      </c>
      <c r="K27" s="159">
        <v>3135.85</v>
      </c>
      <c r="L27" s="159">
        <v>6048</v>
      </c>
      <c r="M27" s="159">
        <v>6072.96</v>
      </c>
      <c r="N27" s="229">
        <f>SUM(K27:M27)</f>
        <v>15256.810000000001</v>
      </c>
      <c r="O27" s="6">
        <v>2016</v>
      </c>
    </row>
    <row r="28" spans="1:15" ht="45">
      <c r="A28" s="9" t="s">
        <v>160</v>
      </c>
      <c r="B28" s="9" t="s">
        <v>41</v>
      </c>
      <c r="C28" s="122">
        <v>1</v>
      </c>
      <c r="D28" s="122">
        <v>1</v>
      </c>
      <c r="E28" s="122">
        <v>1</v>
      </c>
      <c r="F28" s="122">
        <v>0</v>
      </c>
      <c r="G28" s="122">
        <v>3</v>
      </c>
      <c r="H28" s="122">
        <v>3</v>
      </c>
      <c r="I28" s="22" t="s">
        <v>325</v>
      </c>
      <c r="J28" s="22" t="s">
        <v>28</v>
      </c>
      <c r="K28" s="141">
        <v>10000</v>
      </c>
      <c r="L28" s="141">
        <v>20000</v>
      </c>
      <c r="M28" s="141">
        <v>10000</v>
      </c>
      <c r="N28" s="45">
        <f>SUM(K28:M28)</f>
        <v>40000</v>
      </c>
      <c r="O28" s="6">
        <v>2016</v>
      </c>
    </row>
    <row r="29" spans="1:15" ht="48" customHeight="1">
      <c r="A29" s="9" t="s">
        <v>160</v>
      </c>
      <c r="B29" s="9" t="s">
        <v>41</v>
      </c>
      <c r="C29" s="122">
        <v>1</v>
      </c>
      <c r="D29" s="122">
        <v>1</v>
      </c>
      <c r="E29" s="122">
        <v>1</v>
      </c>
      <c r="F29" s="122">
        <v>0</v>
      </c>
      <c r="G29" s="122">
        <v>3</v>
      </c>
      <c r="H29" s="122">
        <v>0</v>
      </c>
      <c r="I29" s="142" t="s">
        <v>78</v>
      </c>
      <c r="J29" s="22" t="s">
        <v>29</v>
      </c>
      <c r="K29" s="101">
        <v>6</v>
      </c>
      <c r="L29" s="101">
        <v>3</v>
      </c>
      <c r="M29" s="101">
        <v>6</v>
      </c>
      <c r="N29" s="45">
        <f>SUM(K29:M29)</f>
        <v>15</v>
      </c>
      <c r="O29" s="6">
        <v>2016</v>
      </c>
    </row>
    <row r="30" spans="1:15" ht="47.25">
      <c r="A30" s="9" t="s">
        <v>160</v>
      </c>
      <c r="B30" s="9" t="s">
        <v>41</v>
      </c>
      <c r="C30" s="122">
        <v>2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54" t="s">
        <v>231</v>
      </c>
      <c r="J30" s="154" t="s">
        <v>28</v>
      </c>
      <c r="K30" s="156">
        <f>K31+K49</f>
        <v>91793.54</v>
      </c>
      <c r="L30" s="156">
        <f>L31+L49</f>
        <v>195370.71</v>
      </c>
      <c r="M30" s="156">
        <f>M31+M49</f>
        <v>72825</v>
      </c>
      <c r="N30" s="46">
        <f>SUM(K30:M30)</f>
        <v>359989.25</v>
      </c>
      <c r="O30" s="6">
        <v>2016</v>
      </c>
    </row>
    <row r="31" spans="1:15" ht="30">
      <c r="A31" s="9" t="s">
        <v>160</v>
      </c>
      <c r="B31" s="9" t="s">
        <v>41</v>
      </c>
      <c r="C31" s="9">
        <v>2</v>
      </c>
      <c r="D31" s="9">
        <v>1</v>
      </c>
      <c r="E31" s="9">
        <v>1</v>
      </c>
      <c r="F31" s="9">
        <v>0</v>
      </c>
      <c r="G31" s="9">
        <v>0</v>
      </c>
      <c r="H31" s="9">
        <v>0</v>
      </c>
      <c r="I31" s="12" t="s">
        <v>223</v>
      </c>
      <c r="J31" s="10" t="s">
        <v>28</v>
      </c>
      <c r="K31" s="45">
        <f>K34+K36+K38+K40+K42+K44+K46+K57+K58</f>
        <v>80447.64</v>
      </c>
      <c r="L31" s="45">
        <f>L34+L36+L40+L42+L44+L46+L57</f>
        <v>195370.71</v>
      </c>
      <c r="M31" s="45">
        <f>M34+M36+M38+M40+M42+M44+M46+M57</f>
        <v>60225</v>
      </c>
      <c r="N31" s="45">
        <f>SUM(K31:M31)</f>
        <v>336043.35</v>
      </c>
      <c r="O31" s="6">
        <v>2015</v>
      </c>
    </row>
    <row r="32" spans="1:15" ht="30">
      <c r="A32" s="9" t="s">
        <v>160</v>
      </c>
      <c r="B32" s="9" t="s">
        <v>41</v>
      </c>
      <c r="C32" s="9">
        <v>2</v>
      </c>
      <c r="D32" s="9">
        <v>1</v>
      </c>
      <c r="E32" s="9">
        <v>1</v>
      </c>
      <c r="F32" s="9">
        <v>0</v>
      </c>
      <c r="G32" s="9">
        <v>0</v>
      </c>
      <c r="H32" s="9">
        <v>0</v>
      </c>
      <c r="I32" s="12" t="s">
        <v>286</v>
      </c>
      <c r="J32" s="10" t="s">
        <v>57</v>
      </c>
      <c r="K32" s="6">
        <v>7.2</v>
      </c>
      <c r="L32" s="37">
        <v>8.2</v>
      </c>
      <c r="M32" s="6">
        <v>8.2</v>
      </c>
      <c r="N32" s="45">
        <f>M32</f>
        <v>8.2</v>
      </c>
      <c r="O32" s="6">
        <v>2015</v>
      </c>
    </row>
    <row r="33" spans="1:16" ht="73.5" customHeight="1">
      <c r="A33" s="9" t="s">
        <v>160</v>
      </c>
      <c r="B33" s="9" t="s">
        <v>41</v>
      </c>
      <c r="C33" s="9">
        <v>2</v>
      </c>
      <c r="D33" s="9">
        <v>1</v>
      </c>
      <c r="E33" s="9">
        <v>1</v>
      </c>
      <c r="F33" s="9">
        <v>0</v>
      </c>
      <c r="G33" s="9">
        <v>0</v>
      </c>
      <c r="H33" s="122">
        <v>0</v>
      </c>
      <c r="I33" s="142" t="s">
        <v>287</v>
      </c>
      <c r="J33" s="22" t="s">
        <v>58</v>
      </c>
      <c r="K33" s="101">
        <v>0.524</v>
      </c>
      <c r="L33" s="101">
        <v>0.525</v>
      </c>
      <c r="M33" s="101">
        <v>0.526</v>
      </c>
      <c r="N33" s="149">
        <f>M33</f>
        <v>0.526</v>
      </c>
      <c r="O33" s="101">
        <v>2016</v>
      </c>
      <c r="P33" s="218">
        <f>K30-K58</f>
        <v>71793.54</v>
      </c>
    </row>
    <row r="34" spans="1:16" ht="45">
      <c r="A34" s="9" t="s">
        <v>160</v>
      </c>
      <c r="B34" s="9" t="s">
        <v>41</v>
      </c>
      <c r="C34" s="9">
        <v>2</v>
      </c>
      <c r="D34" s="9">
        <v>1</v>
      </c>
      <c r="E34" s="9">
        <v>1</v>
      </c>
      <c r="F34" s="9">
        <v>0</v>
      </c>
      <c r="G34" s="9">
        <v>1</v>
      </c>
      <c r="H34" s="122">
        <v>3</v>
      </c>
      <c r="I34" s="22" t="s">
        <v>295</v>
      </c>
      <c r="J34" s="22" t="s">
        <v>28</v>
      </c>
      <c r="K34" s="141">
        <v>0</v>
      </c>
      <c r="L34" s="141">
        <v>96132.69</v>
      </c>
      <c r="M34" s="141">
        <v>0</v>
      </c>
      <c r="N34" s="149">
        <f>SUM(K34:M34)</f>
        <v>96132.69</v>
      </c>
      <c r="O34" s="101">
        <v>2015</v>
      </c>
      <c r="P34" s="3">
        <f>1248002.79+291822+23281.6+192318.1</f>
        <v>1755424.4900000002</v>
      </c>
    </row>
    <row r="35" spans="1:15" ht="15">
      <c r="A35" s="9" t="s">
        <v>160</v>
      </c>
      <c r="B35" s="9" t="s">
        <v>41</v>
      </c>
      <c r="C35" s="9">
        <v>2</v>
      </c>
      <c r="D35" s="9">
        <v>1</v>
      </c>
      <c r="E35" s="9">
        <v>1</v>
      </c>
      <c r="F35" s="9">
        <v>0</v>
      </c>
      <c r="G35" s="9">
        <v>1</v>
      </c>
      <c r="H35" s="122">
        <v>0</v>
      </c>
      <c r="I35" s="142" t="s">
        <v>83</v>
      </c>
      <c r="J35" s="22" t="s">
        <v>30</v>
      </c>
      <c r="K35" s="101">
        <v>0</v>
      </c>
      <c r="L35" s="101">
        <v>11843</v>
      </c>
      <c r="M35" s="101">
        <v>0</v>
      </c>
      <c r="N35" s="149">
        <f>L35</f>
        <v>11843</v>
      </c>
      <c r="O35" s="101">
        <v>2015</v>
      </c>
    </row>
    <row r="36" spans="1:15" ht="30">
      <c r="A36" s="9" t="s">
        <v>160</v>
      </c>
      <c r="B36" s="9" t="s">
        <v>41</v>
      </c>
      <c r="C36" s="9">
        <v>2</v>
      </c>
      <c r="D36" s="9">
        <v>1</v>
      </c>
      <c r="E36" s="9">
        <v>2</v>
      </c>
      <c r="F36" s="9">
        <v>0</v>
      </c>
      <c r="G36" s="9">
        <v>2</v>
      </c>
      <c r="H36" s="122">
        <v>3</v>
      </c>
      <c r="I36" s="22" t="s">
        <v>296</v>
      </c>
      <c r="J36" s="22" t="s">
        <v>28</v>
      </c>
      <c r="K36" s="141">
        <v>31081.04</v>
      </c>
      <c r="L36" s="141">
        <v>48125</v>
      </c>
      <c r="M36" s="141">
        <v>40125</v>
      </c>
      <c r="N36" s="149">
        <f aca="true" t="shared" si="1" ref="N36:N49">SUM(K36:M36)</f>
        <v>119331.04000000001</v>
      </c>
      <c r="O36" s="101">
        <v>2016</v>
      </c>
    </row>
    <row r="37" spans="1:15" ht="15">
      <c r="A37" s="9" t="s">
        <v>160</v>
      </c>
      <c r="B37" s="9" t="s">
        <v>41</v>
      </c>
      <c r="C37" s="9">
        <v>2</v>
      </c>
      <c r="D37" s="9">
        <v>1</v>
      </c>
      <c r="E37" s="9">
        <v>2</v>
      </c>
      <c r="F37" s="9">
        <v>0</v>
      </c>
      <c r="G37" s="9">
        <v>2</v>
      </c>
      <c r="H37" s="122">
        <v>0</v>
      </c>
      <c r="I37" s="142" t="s">
        <v>83</v>
      </c>
      <c r="J37" s="22" t="s">
        <v>30</v>
      </c>
      <c r="K37" s="101">
        <v>72.4</v>
      </c>
      <c r="L37" s="101">
        <v>112.1</v>
      </c>
      <c r="M37" s="101">
        <v>93.5</v>
      </c>
      <c r="N37" s="149">
        <f t="shared" si="1"/>
        <v>278</v>
      </c>
      <c r="O37" s="101">
        <v>2016</v>
      </c>
    </row>
    <row r="38" spans="1:15" ht="45">
      <c r="A38" s="9" t="s">
        <v>160</v>
      </c>
      <c r="B38" s="9" t="s">
        <v>41</v>
      </c>
      <c r="C38" s="9">
        <v>2</v>
      </c>
      <c r="D38" s="9">
        <v>1</v>
      </c>
      <c r="E38" s="9">
        <v>2</v>
      </c>
      <c r="F38" s="9">
        <v>0</v>
      </c>
      <c r="G38" s="9">
        <v>3</v>
      </c>
      <c r="H38" s="122">
        <v>3</v>
      </c>
      <c r="I38" s="22" t="s">
        <v>297</v>
      </c>
      <c r="J38" s="22" t="s">
        <v>28</v>
      </c>
      <c r="K38" s="141">
        <v>0</v>
      </c>
      <c r="L38" s="141">
        <v>0</v>
      </c>
      <c r="M38" s="141">
        <v>100</v>
      </c>
      <c r="N38" s="149">
        <f t="shared" si="1"/>
        <v>100</v>
      </c>
      <c r="O38" s="101">
        <v>2016</v>
      </c>
    </row>
    <row r="39" spans="1:15" ht="48" customHeight="1">
      <c r="A39" s="9" t="s">
        <v>160</v>
      </c>
      <c r="B39" s="9" t="s">
        <v>41</v>
      </c>
      <c r="C39" s="9">
        <v>2</v>
      </c>
      <c r="D39" s="9">
        <v>1</v>
      </c>
      <c r="E39" s="9">
        <v>2</v>
      </c>
      <c r="F39" s="9">
        <v>0</v>
      </c>
      <c r="G39" s="9">
        <v>3</v>
      </c>
      <c r="H39" s="122">
        <v>0</v>
      </c>
      <c r="I39" s="142" t="s">
        <v>86</v>
      </c>
      <c r="J39" s="22" t="s">
        <v>29</v>
      </c>
      <c r="K39" s="101">
        <v>0</v>
      </c>
      <c r="L39" s="101">
        <v>0</v>
      </c>
      <c r="M39" s="101">
        <v>1</v>
      </c>
      <c r="N39" s="149">
        <f t="shared" si="1"/>
        <v>1</v>
      </c>
      <c r="O39" s="101">
        <v>2016</v>
      </c>
    </row>
    <row r="40" spans="1:15" ht="30">
      <c r="A40" s="9" t="s">
        <v>160</v>
      </c>
      <c r="B40" s="9" t="s">
        <v>41</v>
      </c>
      <c r="C40" s="9">
        <v>2</v>
      </c>
      <c r="D40" s="9">
        <v>1</v>
      </c>
      <c r="E40" s="9">
        <v>2</v>
      </c>
      <c r="F40" s="9">
        <v>0</v>
      </c>
      <c r="G40" s="9">
        <v>4</v>
      </c>
      <c r="H40" s="122">
        <v>3</v>
      </c>
      <c r="I40" s="22" t="s">
        <v>288</v>
      </c>
      <c r="J40" s="22" t="s">
        <v>28</v>
      </c>
      <c r="K40" s="141">
        <v>12954.1</v>
      </c>
      <c r="L40" s="141">
        <v>11113.02</v>
      </c>
      <c r="M40" s="141">
        <v>10000</v>
      </c>
      <c r="N40" s="149">
        <f t="shared" si="1"/>
        <v>34067.12</v>
      </c>
      <c r="O40" s="101">
        <v>2016</v>
      </c>
    </row>
    <row r="41" spans="1:15" ht="26.25" customHeight="1">
      <c r="A41" s="9" t="s">
        <v>160</v>
      </c>
      <c r="B41" s="9" t="s">
        <v>41</v>
      </c>
      <c r="C41" s="9">
        <v>2</v>
      </c>
      <c r="D41" s="9">
        <v>1</v>
      </c>
      <c r="E41" s="9">
        <v>2</v>
      </c>
      <c r="F41" s="9">
        <v>0</v>
      </c>
      <c r="G41" s="9">
        <v>4</v>
      </c>
      <c r="H41" s="122">
        <v>0</v>
      </c>
      <c r="I41" s="142" t="s">
        <v>88</v>
      </c>
      <c r="J41" s="22" t="s">
        <v>29</v>
      </c>
      <c r="K41" s="101">
        <v>12</v>
      </c>
      <c r="L41" s="101">
        <v>6</v>
      </c>
      <c r="M41" s="101">
        <v>12</v>
      </c>
      <c r="N41" s="149">
        <f t="shared" si="1"/>
        <v>30</v>
      </c>
      <c r="O41" s="101">
        <v>2016</v>
      </c>
    </row>
    <row r="42" spans="1:15" ht="45">
      <c r="A42" s="9" t="s">
        <v>160</v>
      </c>
      <c r="B42" s="9" t="s">
        <v>41</v>
      </c>
      <c r="C42" s="9">
        <v>2</v>
      </c>
      <c r="D42" s="9">
        <v>1</v>
      </c>
      <c r="E42" s="9">
        <v>2</v>
      </c>
      <c r="F42" s="9">
        <v>0</v>
      </c>
      <c r="G42" s="9">
        <v>5</v>
      </c>
      <c r="H42" s="122">
        <v>3</v>
      </c>
      <c r="I42" s="22" t="s">
        <v>289</v>
      </c>
      <c r="J42" s="22" t="s">
        <v>28</v>
      </c>
      <c r="K42" s="141">
        <v>9500</v>
      </c>
      <c r="L42" s="141">
        <v>0</v>
      </c>
      <c r="M42" s="141">
        <v>0</v>
      </c>
      <c r="N42" s="149">
        <f t="shared" si="1"/>
        <v>9500</v>
      </c>
      <c r="O42" s="101">
        <v>2014</v>
      </c>
    </row>
    <row r="43" spans="1:15" ht="15">
      <c r="A43" s="9" t="s">
        <v>160</v>
      </c>
      <c r="B43" s="9" t="s">
        <v>41</v>
      </c>
      <c r="C43" s="9">
        <v>2</v>
      </c>
      <c r="D43" s="9">
        <v>1</v>
      </c>
      <c r="E43" s="9">
        <v>2</v>
      </c>
      <c r="F43" s="9">
        <v>0</v>
      </c>
      <c r="G43" s="9">
        <v>5</v>
      </c>
      <c r="H43" s="122">
        <v>0</v>
      </c>
      <c r="I43" s="142" t="s">
        <v>90</v>
      </c>
      <c r="J43" s="22" t="s">
        <v>32</v>
      </c>
      <c r="K43" s="101">
        <v>1</v>
      </c>
      <c r="L43" s="101">
        <v>0</v>
      </c>
      <c r="M43" s="101">
        <v>0</v>
      </c>
      <c r="N43" s="149">
        <f t="shared" si="1"/>
        <v>1</v>
      </c>
      <c r="O43" s="101">
        <v>2014</v>
      </c>
    </row>
    <row r="44" spans="1:15" ht="45">
      <c r="A44" s="9" t="s">
        <v>160</v>
      </c>
      <c r="B44" s="9" t="s">
        <v>41</v>
      </c>
      <c r="C44" s="9">
        <v>2</v>
      </c>
      <c r="D44" s="9">
        <v>1</v>
      </c>
      <c r="E44" s="9">
        <v>2</v>
      </c>
      <c r="F44" s="9">
        <v>0</v>
      </c>
      <c r="G44" s="9">
        <v>6</v>
      </c>
      <c r="H44" s="122">
        <v>3</v>
      </c>
      <c r="I44" s="22" t="s">
        <v>308</v>
      </c>
      <c r="J44" s="22" t="s">
        <v>28</v>
      </c>
      <c r="K44" s="141">
        <v>1912.5</v>
      </c>
      <c r="L44" s="141">
        <v>0</v>
      </c>
      <c r="M44" s="141">
        <v>0</v>
      </c>
      <c r="N44" s="149">
        <f t="shared" si="1"/>
        <v>1912.5</v>
      </c>
      <c r="O44" s="101">
        <v>2014</v>
      </c>
    </row>
    <row r="45" spans="1:15" ht="15">
      <c r="A45" s="9" t="s">
        <v>160</v>
      </c>
      <c r="B45" s="9" t="s">
        <v>41</v>
      </c>
      <c r="C45" s="9">
        <v>2</v>
      </c>
      <c r="D45" s="9">
        <v>1</v>
      </c>
      <c r="E45" s="9">
        <v>2</v>
      </c>
      <c r="F45" s="9">
        <v>0</v>
      </c>
      <c r="G45" s="9">
        <v>6</v>
      </c>
      <c r="H45" s="122">
        <v>0</v>
      </c>
      <c r="I45" s="142" t="s">
        <v>90</v>
      </c>
      <c r="J45" s="22" t="s">
        <v>29</v>
      </c>
      <c r="K45" s="101">
        <v>1</v>
      </c>
      <c r="L45" s="101">
        <v>0</v>
      </c>
      <c r="M45" s="101">
        <v>0</v>
      </c>
      <c r="N45" s="149">
        <f t="shared" si="1"/>
        <v>1</v>
      </c>
      <c r="O45" s="101">
        <v>2014</v>
      </c>
    </row>
    <row r="46" spans="1:16" ht="90">
      <c r="A46" s="9" t="s">
        <v>160</v>
      </c>
      <c r="B46" s="9" t="s">
        <v>41</v>
      </c>
      <c r="C46" s="9">
        <v>2</v>
      </c>
      <c r="D46" s="9">
        <v>1</v>
      </c>
      <c r="E46" s="9">
        <v>2</v>
      </c>
      <c r="F46" s="9">
        <v>0</v>
      </c>
      <c r="G46" s="9">
        <v>7</v>
      </c>
      <c r="H46" s="122">
        <v>3</v>
      </c>
      <c r="I46" s="22" t="s">
        <v>309</v>
      </c>
      <c r="J46" s="22" t="s">
        <v>28</v>
      </c>
      <c r="K46" s="141">
        <v>0</v>
      </c>
      <c r="L46" s="141">
        <v>40000</v>
      </c>
      <c r="M46" s="141">
        <v>10000</v>
      </c>
      <c r="N46" s="149">
        <f t="shared" si="1"/>
        <v>50000</v>
      </c>
      <c r="O46" s="101">
        <v>2016</v>
      </c>
      <c r="P46" s="3">
        <f>91793.5-20000</f>
        <v>71793.5</v>
      </c>
    </row>
    <row r="47" spans="1:15" ht="15">
      <c r="A47" s="9" t="s">
        <v>160</v>
      </c>
      <c r="B47" s="9" t="s">
        <v>41</v>
      </c>
      <c r="C47" s="9">
        <v>2</v>
      </c>
      <c r="D47" s="9">
        <v>1</v>
      </c>
      <c r="E47" s="9">
        <v>2</v>
      </c>
      <c r="F47" s="9">
        <v>0</v>
      </c>
      <c r="G47" s="9">
        <v>7</v>
      </c>
      <c r="H47" s="9">
        <v>0</v>
      </c>
      <c r="I47" s="18" t="s">
        <v>93</v>
      </c>
      <c r="J47" s="19" t="s">
        <v>29</v>
      </c>
      <c r="K47" s="24">
        <v>0</v>
      </c>
      <c r="L47" s="24">
        <v>2</v>
      </c>
      <c r="M47" s="37">
        <v>0</v>
      </c>
      <c r="N47" s="50">
        <f t="shared" si="1"/>
        <v>2</v>
      </c>
      <c r="O47" s="37">
        <v>2015</v>
      </c>
    </row>
    <row r="48" spans="1:15" ht="30">
      <c r="A48" s="9" t="s">
        <v>160</v>
      </c>
      <c r="B48" s="9" t="s">
        <v>41</v>
      </c>
      <c r="C48" s="9">
        <v>2</v>
      </c>
      <c r="D48" s="9">
        <v>1</v>
      </c>
      <c r="E48" s="9">
        <v>2</v>
      </c>
      <c r="F48" s="9">
        <v>0</v>
      </c>
      <c r="G48" s="9">
        <v>7</v>
      </c>
      <c r="H48" s="9">
        <v>0</v>
      </c>
      <c r="I48" s="18" t="s">
        <v>94</v>
      </c>
      <c r="J48" s="75" t="s">
        <v>29</v>
      </c>
      <c r="K48" s="24">
        <v>0</v>
      </c>
      <c r="L48" s="24">
        <v>0</v>
      </c>
      <c r="M48" s="37">
        <v>2</v>
      </c>
      <c r="N48" s="50">
        <f t="shared" si="1"/>
        <v>2</v>
      </c>
      <c r="O48" s="37">
        <v>2016</v>
      </c>
    </row>
    <row r="49" spans="1:15" ht="28.5">
      <c r="A49" s="9" t="s">
        <v>160</v>
      </c>
      <c r="B49" s="9" t="s">
        <v>41</v>
      </c>
      <c r="C49" s="9">
        <v>2</v>
      </c>
      <c r="D49" s="9">
        <v>1</v>
      </c>
      <c r="E49" s="9">
        <v>3</v>
      </c>
      <c r="F49" s="9">
        <v>0</v>
      </c>
      <c r="G49" s="9">
        <v>0</v>
      </c>
      <c r="H49" s="9">
        <v>0</v>
      </c>
      <c r="I49" s="20" t="s">
        <v>227</v>
      </c>
      <c r="J49" s="67" t="s">
        <v>28</v>
      </c>
      <c r="K49" s="68">
        <f>K52+K54+K60+K62+K55</f>
        <v>11345.9</v>
      </c>
      <c r="L49" s="68">
        <f>L52+L54+L60+L62+L55</f>
        <v>0</v>
      </c>
      <c r="M49" s="68">
        <f>M52+M54+M60+M62+M55</f>
        <v>12600</v>
      </c>
      <c r="N49" s="50">
        <f t="shared" si="1"/>
        <v>23945.9</v>
      </c>
      <c r="O49" s="24"/>
    </row>
    <row r="50" spans="1:15" ht="45">
      <c r="A50" s="9" t="s">
        <v>160</v>
      </c>
      <c r="B50" s="9" t="s">
        <v>41</v>
      </c>
      <c r="C50" s="9">
        <v>2</v>
      </c>
      <c r="D50" s="9">
        <v>1</v>
      </c>
      <c r="E50" s="9">
        <v>3</v>
      </c>
      <c r="F50" s="9">
        <v>0</v>
      </c>
      <c r="G50" s="9">
        <v>0</v>
      </c>
      <c r="H50" s="9">
        <v>0</v>
      </c>
      <c r="I50" s="18" t="s">
        <v>228</v>
      </c>
      <c r="J50" s="19" t="s">
        <v>31</v>
      </c>
      <c r="K50" s="37">
        <v>106</v>
      </c>
      <c r="L50" s="24">
        <v>104</v>
      </c>
      <c r="M50" s="24">
        <v>104</v>
      </c>
      <c r="N50" s="50">
        <f>M50</f>
        <v>104</v>
      </c>
      <c r="O50" s="24">
        <v>2016</v>
      </c>
    </row>
    <row r="51" spans="1:15" ht="45">
      <c r="A51" s="9" t="s">
        <v>160</v>
      </c>
      <c r="B51" s="9" t="s">
        <v>41</v>
      </c>
      <c r="C51" s="9">
        <v>2</v>
      </c>
      <c r="D51" s="9">
        <v>1</v>
      </c>
      <c r="E51" s="9">
        <v>3</v>
      </c>
      <c r="F51" s="9">
        <v>0</v>
      </c>
      <c r="G51" s="9">
        <v>0</v>
      </c>
      <c r="H51" s="122">
        <v>0</v>
      </c>
      <c r="I51" s="233" t="s">
        <v>265</v>
      </c>
      <c r="J51" s="22" t="s">
        <v>65</v>
      </c>
      <c r="K51" s="101">
        <v>0.099</v>
      </c>
      <c r="L51" s="101">
        <v>0.099</v>
      </c>
      <c r="M51" s="101">
        <v>0.099</v>
      </c>
      <c r="N51" s="149">
        <f>M51</f>
        <v>0.099</v>
      </c>
      <c r="O51" s="24">
        <v>2014</v>
      </c>
    </row>
    <row r="52" spans="1:15" ht="45">
      <c r="A52" s="9" t="s">
        <v>160</v>
      </c>
      <c r="B52" s="9" t="s">
        <v>41</v>
      </c>
      <c r="C52" s="9">
        <v>2</v>
      </c>
      <c r="D52" s="9">
        <v>1</v>
      </c>
      <c r="E52" s="9">
        <v>3</v>
      </c>
      <c r="F52" s="9">
        <v>0</v>
      </c>
      <c r="G52" s="9">
        <v>8</v>
      </c>
      <c r="H52" s="122">
        <v>3</v>
      </c>
      <c r="I52" s="22" t="s">
        <v>310</v>
      </c>
      <c r="J52" s="22" t="s">
        <v>28</v>
      </c>
      <c r="K52" s="141">
        <v>0</v>
      </c>
      <c r="L52" s="141">
        <v>0</v>
      </c>
      <c r="M52" s="141">
        <v>7500</v>
      </c>
      <c r="N52" s="149">
        <f>SUM(K52:M52)</f>
        <v>7500</v>
      </c>
      <c r="O52" s="6">
        <v>2016</v>
      </c>
    </row>
    <row r="53" spans="1:15" ht="15">
      <c r="A53" s="9" t="s">
        <v>160</v>
      </c>
      <c r="B53" s="9" t="s">
        <v>41</v>
      </c>
      <c r="C53" s="9">
        <v>2</v>
      </c>
      <c r="D53" s="9">
        <v>1</v>
      </c>
      <c r="E53" s="9">
        <v>3</v>
      </c>
      <c r="F53" s="9">
        <v>0</v>
      </c>
      <c r="G53" s="9">
        <v>8</v>
      </c>
      <c r="H53" s="122">
        <v>0</v>
      </c>
      <c r="I53" s="142" t="s">
        <v>90</v>
      </c>
      <c r="J53" s="234" t="s">
        <v>29</v>
      </c>
      <c r="K53" s="101">
        <v>0</v>
      </c>
      <c r="L53" s="101">
        <v>0</v>
      </c>
      <c r="M53" s="101">
        <v>1</v>
      </c>
      <c r="N53" s="149">
        <f>SUM(K53:M53)</f>
        <v>1</v>
      </c>
      <c r="O53" s="6">
        <v>2016</v>
      </c>
    </row>
    <row r="54" spans="1:15" ht="45">
      <c r="A54" s="9" t="s">
        <v>160</v>
      </c>
      <c r="B54" s="9" t="s">
        <v>41</v>
      </c>
      <c r="C54" s="9">
        <v>2</v>
      </c>
      <c r="D54" s="9">
        <v>1</v>
      </c>
      <c r="E54" s="9">
        <v>3</v>
      </c>
      <c r="F54" s="9">
        <v>0</v>
      </c>
      <c r="G54" s="9">
        <v>9</v>
      </c>
      <c r="H54" s="122">
        <v>3</v>
      </c>
      <c r="I54" s="22" t="s">
        <v>294</v>
      </c>
      <c r="J54" s="22" t="s">
        <v>28</v>
      </c>
      <c r="K54" s="141">
        <v>9145.9</v>
      </c>
      <c r="L54" s="141">
        <v>0</v>
      </c>
      <c r="M54" s="141">
        <v>0</v>
      </c>
      <c r="N54" s="149">
        <f>SUM(K54:M54)</f>
        <v>9145.9</v>
      </c>
      <c r="O54" s="6">
        <v>2014</v>
      </c>
    </row>
    <row r="55" spans="1:24" ht="75">
      <c r="A55" s="9" t="s">
        <v>160</v>
      </c>
      <c r="B55" s="9" t="s">
        <v>41</v>
      </c>
      <c r="C55" s="9">
        <v>2</v>
      </c>
      <c r="D55" s="9">
        <v>1</v>
      </c>
      <c r="E55" s="9">
        <v>3</v>
      </c>
      <c r="F55" s="9">
        <v>1</v>
      </c>
      <c r="G55" s="9">
        <v>2</v>
      </c>
      <c r="H55" s="122">
        <v>3</v>
      </c>
      <c r="I55" s="22" t="s">
        <v>312</v>
      </c>
      <c r="J55" s="22" t="s">
        <v>28</v>
      </c>
      <c r="K55" s="141">
        <v>2200</v>
      </c>
      <c r="L55" s="141">
        <v>0</v>
      </c>
      <c r="M55" s="141">
        <v>0</v>
      </c>
      <c r="N55" s="149">
        <f>K55+L55+M55</f>
        <v>2200</v>
      </c>
      <c r="O55" s="6">
        <v>2014</v>
      </c>
      <c r="P55" s="90"/>
      <c r="U55" s="90"/>
      <c r="V55" s="90"/>
      <c r="W55" s="90"/>
      <c r="X55" s="90"/>
    </row>
    <row r="56" spans="1:15" ht="30">
      <c r="A56" s="9" t="s">
        <v>160</v>
      </c>
      <c r="B56" s="9" t="s">
        <v>41</v>
      </c>
      <c r="C56" s="9">
        <v>2</v>
      </c>
      <c r="D56" s="9">
        <v>1</v>
      </c>
      <c r="E56" s="9">
        <v>3</v>
      </c>
      <c r="F56" s="9">
        <v>0</v>
      </c>
      <c r="G56" s="9">
        <v>9</v>
      </c>
      <c r="H56" s="122">
        <v>0</v>
      </c>
      <c r="I56" s="142" t="s">
        <v>99</v>
      </c>
      <c r="J56" s="32" t="s">
        <v>29</v>
      </c>
      <c r="K56" s="101">
        <v>1</v>
      </c>
      <c r="L56" s="101">
        <v>0</v>
      </c>
      <c r="M56" s="101">
        <v>0</v>
      </c>
      <c r="N56" s="149">
        <f>SUM(K56:M56)</f>
        <v>1</v>
      </c>
      <c r="O56" s="37">
        <v>2014</v>
      </c>
    </row>
    <row r="57" spans="1:15" ht="60">
      <c r="A57" s="9" t="s">
        <v>160</v>
      </c>
      <c r="B57" s="9" t="s">
        <v>41</v>
      </c>
      <c r="C57" s="9">
        <v>2</v>
      </c>
      <c r="D57" s="9">
        <v>1</v>
      </c>
      <c r="E57" s="9">
        <v>2</v>
      </c>
      <c r="F57" s="9">
        <v>1</v>
      </c>
      <c r="G57" s="9">
        <v>0</v>
      </c>
      <c r="H57" s="122">
        <v>3</v>
      </c>
      <c r="I57" s="142" t="s">
        <v>311</v>
      </c>
      <c r="J57" s="22" t="s">
        <v>28</v>
      </c>
      <c r="K57" s="235">
        <v>5000</v>
      </c>
      <c r="L57" s="236">
        <v>0</v>
      </c>
      <c r="M57" s="141">
        <v>0</v>
      </c>
      <c r="N57" s="149">
        <f>K57+L57+M57</f>
        <v>5000</v>
      </c>
      <c r="O57" s="37">
        <v>2015</v>
      </c>
    </row>
    <row r="58" spans="1:15" ht="64.5" customHeight="1">
      <c r="A58" s="9" t="s">
        <v>160</v>
      </c>
      <c r="B58" s="9" t="s">
        <v>41</v>
      </c>
      <c r="C58" s="9">
        <v>2</v>
      </c>
      <c r="D58" s="122">
        <v>7</v>
      </c>
      <c r="E58" s="122">
        <v>0</v>
      </c>
      <c r="F58" s="122">
        <v>3</v>
      </c>
      <c r="G58" s="9">
        <v>1</v>
      </c>
      <c r="H58" s="122">
        <v>2</v>
      </c>
      <c r="I58" s="142" t="s">
        <v>313</v>
      </c>
      <c r="J58" s="22" t="s">
        <v>28</v>
      </c>
      <c r="K58" s="141">
        <v>20000</v>
      </c>
      <c r="L58" s="141">
        <v>0</v>
      </c>
      <c r="M58" s="141">
        <v>0</v>
      </c>
      <c r="N58" s="149">
        <f>K58+L58+M58</f>
        <v>20000</v>
      </c>
      <c r="O58" s="6">
        <v>2015</v>
      </c>
    </row>
    <row r="59" spans="1:15" ht="30">
      <c r="A59" s="9" t="s">
        <v>160</v>
      </c>
      <c r="B59" s="9" t="s">
        <v>41</v>
      </c>
      <c r="C59" s="9">
        <v>2</v>
      </c>
      <c r="D59" s="9">
        <v>1</v>
      </c>
      <c r="E59" s="9">
        <v>2</v>
      </c>
      <c r="F59" s="9">
        <v>1</v>
      </c>
      <c r="G59" s="9">
        <v>0</v>
      </c>
      <c r="H59" s="122">
        <v>0</v>
      </c>
      <c r="I59" s="142" t="s">
        <v>99</v>
      </c>
      <c r="J59" s="32" t="s">
        <v>29</v>
      </c>
      <c r="K59" s="149">
        <v>0</v>
      </c>
      <c r="L59" s="149">
        <v>1</v>
      </c>
      <c r="M59" s="149">
        <v>0</v>
      </c>
      <c r="N59" s="149">
        <f aca="true" t="shared" si="2" ref="N59:N65">SUM(K59:M59)</f>
        <v>1</v>
      </c>
      <c r="O59" s="37">
        <v>2015</v>
      </c>
    </row>
    <row r="60" spans="1:15" ht="30">
      <c r="A60" s="9" t="s">
        <v>160</v>
      </c>
      <c r="B60" s="9" t="s">
        <v>41</v>
      </c>
      <c r="C60" s="9">
        <v>2</v>
      </c>
      <c r="D60" s="9">
        <v>1</v>
      </c>
      <c r="E60" s="9">
        <v>3</v>
      </c>
      <c r="F60" s="9">
        <v>1</v>
      </c>
      <c r="G60" s="9">
        <v>0</v>
      </c>
      <c r="H60" s="122">
        <v>3</v>
      </c>
      <c r="I60" s="22" t="s">
        <v>314</v>
      </c>
      <c r="J60" s="22" t="s">
        <v>28</v>
      </c>
      <c r="K60" s="141">
        <v>0</v>
      </c>
      <c r="L60" s="141">
        <v>0</v>
      </c>
      <c r="M60" s="141">
        <v>5000</v>
      </c>
      <c r="N60" s="149">
        <f t="shared" si="2"/>
        <v>5000</v>
      </c>
      <c r="O60" s="24">
        <v>2016</v>
      </c>
    </row>
    <row r="61" spans="1:15" ht="30">
      <c r="A61" s="9" t="s">
        <v>160</v>
      </c>
      <c r="B61" s="9" t="s">
        <v>41</v>
      </c>
      <c r="C61" s="9">
        <v>2</v>
      </c>
      <c r="D61" s="9">
        <v>1</v>
      </c>
      <c r="E61" s="9">
        <v>3</v>
      </c>
      <c r="F61" s="9">
        <v>1</v>
      </c>
      <c r="G61" s="9">
        <v>0</v>
      </c>
      <c r="H61" s="9">
        <v>0</v>
      </c>
      <c r="I61" s="18" t="s">
        <v>101</v>
      </c>
      <c r="J61" s="75" t="s">
        <v>30</v>
      </c>
      <c r="K61" s="37">
        <v>0</v>
      </c>
      <c r="L61" s="37">
        <v>0</v>
      </c>
      <c r="M61" s="37">
        <v>945</v>
      </c>
      <c r="N61" s="50">
        <f t="shared" si="2"/>
        <v>945</v>
      </c>
      <c r="O61" s="37">
        <v>2016</v>
      </c>
    </row>
    <row r="62" spans="1:15" ht="60">
      <c r="A62" s="9" t="s">
        <v>160</v>
      </c>
      <c r="B62" s="9" t="s">
        <v>41</v>
      </c>
      <c r="C62" s="9">
        <v>2</v>
      </c>
      <c r="D62" s="9">
        <v>1</v>
      </c>
      <c r="E62" s="9">
        <v>3</v>
      </c>
      <c r="F62" s="9">
        <v>1</v>
      </c>
      <c r="G62" s="9">
        <v>1</v>
      </c>
      <c r="H62" s="9">
        <v>3</v>
      </c>
      <c r="I62" s="22" t="s">
        <v>315</v>
      </c>
      <c r="J62" s="22" t="s">
        <v>28</v>
      </c>
      <c r="K62" s="141">
        <v>0</v>
      </c>
      <c r="L62" s="141">
        <v>0</v>
      </c>
      <c r="M62" s="141">
        <v>100</v>
      </c>
      <c r="N62" s="149">
        <f t="shared" si="2"/>
        <v>100</v>
      </c>
      <c r="O62" s="24">
        <v>2016</v>
      </c>
    </row>
    <row r="63" spans="1:15" ht="48.75" customHeight="1">
      <c r="A63" s="9" t="s">
        <v>160</v>
      </c>
      <c r="B63" s="9" t="s">
        <v>41</v>
      </c>
      <c r="C63" s="9">
        <v>2</v>
      </c>
      <c r="D63" s="9">
        <v>1</v>
      </c>
      <c r="E63" s="9">
        <v>3</v>
      </c>
      <c r="F63" s="9">
        <v>1</v>
      </c>
      <c r="G63" s="9">
        <v>1</v>
      </c>
      <c r="H63" s="9">
        <v>0</v>
      </c>
      <c r="I63" s="12" t="s">
        <v>78</v>
      </c>
      <c r="J63" s="75" t="s">
        <v>29</v>
      </c>
      <c r="K63" s="37">
        <v>0</v>
      </c>
      <c r="L63" s="37">
        <v>0</v>
      </c>
      <c r="M63" s="37">
        <v>1</v>
      </c>
      <c r="N63" s="200">
        <f t="shared" si="2"/>
        <v>1</v>
      </c>
      <c r="O63" s="24">
        <v>2016</v>
      </c>
    </row>
    <row r="64" spans="1:15" ht="31.5">
      <c r="A64" s="9" t="s">
        <v>160</v>
      </c>
      <c r="B64" s="9" t="s">
        <v>41</v>
      </c>
      <c r="C64" s="9">
        <v>3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11" t="s">
        <v>230</v>
      </c>
      <c r="J64" s="41" t="s">
        <v>28</v>
      </c>
      <c r="K64" s="57">
        <f>K69+K72+K74</f>
        <v>2106.74</v>
      </c>
      <c r="L64" s="57">
        <f>L69+L72+L74</f>
        <v>51745.78999999999</v>
      </c>
      <c r="M64" s="57">
        <f>M69+M72+M74</f>
        <v>18318.18</v>
      </c>
      <c r="N64" s="58">
        <f t="shared" si="2"/>
        <v>72170.70999999999</v>
      </c>
      <c r="O64" s="24">
        <v>2016</v>
      </c>
    </row>
    <row r="65" spans="1:15" ht="60">
      <c r="A65" s="9" t="s">
        <v>160</v>
      </c>
      <c r="B65" s="9" t="s">
        <v>41</v>
      </c>
      <c r="C65" s="9">
        <v>3</v>
      </c>
      <c r="D65" s="9">
        <v>1</v>
      </c>
      <c r="E65" s="9">
        <v>1</v>
      </c>
      <c r="F65" s="9">
        <v>0</v>
      </c>
      <c r="G65" s="9">
        <v>0</v>
      </c>
      <c r="H65" s="9">
        <v>0</v>
      </c>
      <c r="I65" s="142" t="s">
        <v>316</v>
      </c>
      <c r="J65" s="22" t="s">
        <v>28</v>
      </c>
      <c r="K65" s="149">
        <f>K69+K72+K74</f>
        <v>2106.74</v>
      </c>
      <c r="L65" s="149">
        <f>L69+L72+L74</f>
        <v>51745.78999999999</v>
      </c>
      <c r="M65" s="149">
        <f>M69+M72+M74</f>
        <v>18318.18</v>
      </c>
      <c r="N65" s="50">
        <f t="shared" si="2"/>
        <v>72170.70999999999</v>
      </c>
      <c r="O65" s="24">
        <v>2016</v>
      </c>
    </row>
    <row r="66" spans="1:15" ht="45">
      <c r="A66" s="9" t="s">
        <v>160</v>
      </c>
      <c r="B66" s="9" t="s">
        <v>41</v>
      </c>
      <c r="C66" s="9">
        <v>3</v>
      </c>
      <c r="D66" s="9">
        <v>1</v>
      </c>
      <c r="E66" s="9">
        <v>1</v>
      </c>
      <c r="F66" s="9">
        <v>0</v>
      </c>
      <c r="G66" s="9">
        <v>0</v>
      </c>
      <c r="H66" s="9">
        <v>0</v>
      </c>
      <c r="I66" s="18" t="s">
        <v>152</v>
      </c>
      <c r="J66" s="19" t="s">
        <v>59</v>
      </c>
      <c r="K66" s="24">
        <v>1</v>
      </c>
      <c r="L66" s="24">
        <v>1</v>
      </c>
      <c r="M66" s="24">
        <v>1</v>
      </c>
      <c r="N66" s="50">
        <v>1</v>
      </c>
      <c r="O66" s="24">
        <v>2015</v>
      </c>
    </row>
    <row r="67" spans="1:15" ht="60">
      <c r="A67" s="9" t="s">
        <v>160</v>
      </c>
      <c r="B67" s="9" t="s">
        <v>41</v>
      </c>
      <c r="C67" s="9">
        <v>3</v>
      </c>
      <c r="D67" s="9">
        <v>1</v>
      </c>
      <c r="E67" s="9">
        <v>1</v>
      </c>
      <c r="F67" s="9">
        <v>0</v>
      </c>
      <c r="G67" s="9">
        <v>0</v>
      </c>
      <c r="H67" s="9">
        <v>0</v>
      </c>
      <c r="I67" s="40" t="s">
        <v>150</v>
      </c>
      <c r="J67" s="19" t="s">
        <v>34</v>
      </c>
      <c r="K67" s="24">
        <v>8.33</v>
      </c>
      <c r="L67" s="24">
        <v>8.33</v>
      </c>
      <c r="M67" s="24">
        <v>16.66</v>
      </c>
      <c r="N67" s="50">
        <f>M67</f>
        <v>16.66</v>
      </c>
      <c r="O67" s="24">
        <v>2016</v>
      </c>
    </row>
    <row r="68" spans="1:15" ht="62.25" customHeight="1">
      <c r="A68" s="9" t="s">
        <v>160</v>
      </c>
      <c r="B68" s="9" t="s">
        <v>41</v>
      </c>
      <c r="C68" s="9">
        <v>3</v>
      </c>
      <c r="D68" s="9">
        <v>1</v>
      </c>
      <c r="E68" s="9">
        <v>1</v>
      </c>
      <c r="F68" s="9">
        <v>0</v>
      </c>
      <c r="G68" s="9">
        <v>0</v>
      </c>
      <c r="H68" s="9">
        <v>0</v>
      </c>
      <c r="I68" s="142" t="s">
        <v>104</v>
      </c>
      <c r="J68" s="22" t="s">
        <v>31</v>
      </c>
      <c r="K68" s="101">
        <v>24.58</v>
      </c>
      <c r="L68" s="101">
        <v>22.03</v>
      </c>
      <c r="M68" s="101">
        <v>21.19</v>
      </c>
      <c r="N68" s="149">
        <f>M68</f>
        <v>21.19</v>
      </c>
      <c r="O68" s="6">
        <v>2016</v>
      </c>
    </row>
    <row r="69" spans="1:15" ht="45">
      <c r="A69" s="9" t="s">
        <v>160</v>
      </c>
      <c r="B69" s="9" t="s">
        <v>41</v>
      </c>
      <c r="C69" s="9">
        <v>3</v>
      </c>
      <c r="D69" s="9">
        <v>1</v>
      </c>
      <c r="E69" s="9">
        <v>1</v>
      </c>
      <c r="F69" s="9">
        <v>0</v>
      </c>
      <c r="G69" s="9">
        <v>1</v>
      </c>
      <c r="H69" s="9">
        <v>3</v>
      </c>
      <c r="I69" s="22" t="s">
        <v>318</v>
      </c>
      <c r="J69" s="22" t="s">
        <v>28</v>
      </c>
      <c r="K69" s="141">
        <v>2106.74</v>
      </c>
      <c r="L69" s="141">
        <v>6249.2</v>
      </c>
      <c r="M69" s="141">
        <v>0</v>
      </c>
      <c r="N69" s="149">
        <f aca="true" t="shared" si="3" ref="N69:N76">SUM(K69:M69)</f>
        <v>8355.939999999999</v>
      </c>
      <c r="O69" s="6">
        <v>2015</v>
      </c>
    </row>
    <row r="70" spans="1:15" ht="30">
      <c r="A70" s="9" t="s">
        <v>160</v>
      </c>
      <c r="B70" s="9" t="s">
        <v>41</v>
      </c>
      <c r="C70" s="9">
        <v>3</v>
      </c>
      <c r="D70" s="9">
        <v>1</v>
      </c>
      <c r="E70" s="9">
        <v>1</v>
      </c>
      <c r="F70" s="9">
        <v>0</v>
      </c>
      <c r="G70" s="9">
        <v>1</v>
      </c>
      <c r="H70" s="9">
        <v>0</v>
      </c>
      <c r="I70" s="142" t="s">
        <v>142</v>
      </c>
      <c r="J70" s="32" t="s">
        <v>33</v>
      </c>
      <c r="K70" s="104">
        <v>0</v>
      </c>
      <c r="L70" s="101">
        <v>1</v>
      </c>
      <c r="M70" s="101">
        <v>0</v>
      </c>
      <c r="N70" s="149">
        <f t="shared" si="3"/>
        <v>1</v>
      </c>
      <c r="O70" s="6">
        <v>2015</v>
      </c>
    </row>
    <row r="71" spans="1:15" ht="30">
      <c r="A71" s="9" t="s">
        <v>160</v>
      </c>
      <c r="B71" s="9" t="s">
        <v>41</v>
      </c>
      <c r="C71" s="9">
        <v>3</v>
      </c>
      <c r="D71" s="9">
        <v>1</v>
      </c>
      <c r="E71" s="9">
        <v>1</v>
      </c>
      <c r="F71" s="9">
        <v>0</v>
      </c>
      <c r="G71" s="9">
        <v>1</v>
      </c>
      <c r="H71" s="9">
        <v>0</v>
      </c>
      <c r="I71" s="142" t="s">
        <v>105</v>
      </c>
      <c r="J71" s="32" t="s">
        <v>33</v>
      </c>
      <c r="K71" s="104">
        <v>1</v>
      </c>
      <c r="L71" s="101">
        <v>0</v>
      </c>
      <c r="M71" s="101">
        <v>0</v>
      </c>
      <c r="N71" s="149">
        <f t="shared" si="3"/>
        <v>1</v>
      </c>
      <c r="O71" s="6">
        <v>2014</v>
      </c>
    </row>
    <row r="72" spans="1:15" ht="45">
      <c r="A72" s="9" t="s">
        <v>160</v>
      </c>
      <c r="B72" s="9" t="s">
        <v>41</v>
      </c>
      <c r="C72" s="9">
        <v>3</v>
      </c>
      <c r="D72" s="9">
        <v>1</v>
      </c>
      <c r="E72" s="9">
        <v>1</v>
      </c>
      <c r="F72" s="9">
        <v>0</v>
      </c>
      <c r="G72" s="9">
        <v>2</v>
      </c>
      <c r="H72" s="9">
        <v>3</v>
      </c>
      <c r="I72" s="22" t="s">
        <v>319</v>
      </c>
      <c r="J72" s="32" t="s">
        <v>28</v>
      </c>
      <c r="K72" s="141">
        <v>0</v>
      </c>
      <c r="L72" s="141">
        <v>0</v>
      </c>
      <c r="M72" s="141">
        <v>443.58</v>
      </c>
      <c r="N72" s="149">
        <f t="shared" si="3"/>
        <v>443.58</v>
      </c>
      <c r="O72" s="6">
        <v>2016</v>
      </c>
    </row>
    <row r="73" spans="1:15" ht="15">
      <c r="A73" s="9" t="s">
        <v>160</v>
      </c>
      <c r="B73" s="9" t="s">
        <v>41</v>
      </c>
      <c r="C73" s="9">
        <v>3</v>
      </c>
      <c r="D73" s="9">
        <v>1</v>
      </c>
      <c r="E73" s="9">
        <v>1</v>
      </c>
      <c r="F73" s="9">
        <v>0</v>
      </c>
      <c r="G73" s="9">
        <v>2</v>
      </c>
      <c r="H73" s="9">
        <v>0</v>
      </c>
      <c r="I73" s="142" t="s">
        <v>106</v>
      </c>
      <c r="J73" s="32" t="s">
        <v>35</v>
      </c>
      <c r="K73" s="101">
        <v>0</v>
      </c>
      <c r="L73" s="101">
        <v>0</v>
      </c>
      <c r="M73" s="101">
        <v>1</v>
      </c>
      <c r="N73" s="149">
        <f t="shared" si="3"/>
        <v>1</v>
      </c>
      <c r="O73" s="6">
        <v>2016</v>
      </c>
    </row>
    <row r="74" spans="1:15" ht="45">
      <c r="A74" s="9" t="s">
        <v>160</v>
      </c>
      <c r="B74" s="9" t="s">
        <v>41</v>
      </c>
      <c r="C74" s="9">
        <v>3</v>
      </c>
      <c r="D74" s="9">
        <v>1</v>
      </c>
      <c r="E74" s="9">
        <v>1</v>
      </c>
      <c r="F74" s="9">
        <v>0</v>
      </c>
      <c r="G74" s="9">
        <v>3</v>
      </c>
      <c r="H74" s="9">
        <v>3</v>
      </c>
      <c r="I74" s="22" t="s">
        <v>320</v>
      </c>
      <c r="J74" s="32" t="s">
        <v>28</v>
      </c>
      <c r="K74" s="141">
        <v>0</v>
      </c>
      <c r="L74" s="141">
        <v>45496.59</v>
      </c>
      <c r="M74" s="141">
        <v>17874.6</v>
      </c>
      <c r="N74" s="149">
        <f t="shared" si="3"/>
        <v>63371.189999999995</v>
      </c>
      <c r="O74" s="6">
        <v>2016</v>
      </c>
    </row>
    <row r="75" spans="1:15" ht="15">
      <c r="A75" s="9" t="s">
        <v>160</v>
      </c>
      <c r="B75" s="9" t="s">
        <v>41</v>
      </c>
      <c r="C75" s="9">
        <v>3</v>
      </c>
      <c r="D75" s="9">
        <v>1</v>
      </c>
      <c r="E75" s="9">
        <v>1</v>
      </c>
      <c r="F75" s="9">
        <v>0</v>
      </c>
      <c r="G75" s="9">
        <v>3</v>
      </c>
      <c r="H75" s="9">
        <v>0</v>
      </c>
      <c r="I75" s="12" t="s">
        <v>107</v>
      </c>
      <c r="J75" s="76" t="s">
        <v>29</v>
      </c>
      <c r="K75" s="6">
        <v>0</v>
      </c>
      <c r="L75" s="6">
        <v>3</v>
      </c>
      <c r="M75" s="6">
        <v>1</v>
      </c>
      <c r="N75" s="45">
        <f t="shared" si="3"/>
        <v>4</v>
      </c>
      <c r="O75" s="6">
        <v>2016</v>
      </c>
    </row>
    <row r="76" spans="1:15" ht="30">
      <c r="A76" s="9" t="s">
        <v>160</v>
      </c>
      <c r="B76" s="9" t="s">
        <v>41</v>
      </c>
      <c r="C76" s="9">
        <v>3</v>
      </c>
      <c r="D76" s="9">
        <v>1</v>
      </c>
      <c r="E76" s="9">
        <v>2</v>
      </c>
      <c r="F76" s="9">
        <v>0</v>
      </c>
      <c r="G76" s="9">
        <v>0</v>
      </c>
      <c r="H76" s="9">
        <v>0</v>
      </c>
      <c r="I76" s="12" t="s">
        <v>317</v>
      </c>
      <c r="J76" s="76" t="s">
        <v>28</v>
      </c>
      <c r="K76" s="51">
        <v>0</v>
      </c>
      <c r="L76" s="51">
        <v>0</v>
      </c>
      <c r="M76" s="51">
        <v>0</v>
      </c>
      <c r="N76" s="51">
        <f t="shared" si="3"/>
        <v>0</v>
      </c>
      <c r="O76" s="6">
        <v>2016</v>
      </c>
    </row>
    <row r="77" spans="1:15" ht="45">
      <c r="A77" s="9" t="s">
        <v>160</v>
      </c>
      <c r="B77" s="9" t="s">
        <v>41</v>
      </c>
      <c r="C77" s="9">
        <v>3</v>
      </c>
      <c r="D77" s="9">
        <v>1</v>
      </c>
      <c r="E77" s="9">
        <v>2</v>
      </c>
      <c r="F77" s="9">
        <v>0</v>
      </c>
      <c r="G77" s="9">
        <v>0</v>
      </c>
      <c r="H77" s="9">
        <v>0</v>
      </c>
      <c r="I77" s="12" t="s">
        <v>109</v>
      </c>
      <c r="J77" s="10" t="s">
        <v>40</v>
      </c>
      <c r="K77" s="6">
        <v>0.23</v>
      </c>
      <c r="L77" s="6">
        <v>0.25</v>
      </c>
      <c r="M77" s="6">
        <v>0.25</v>
      </c>
      <c r="N77" s="45">
        <v>0.25</v>
      </c>
      <c r="O77" s="6">
        <v>2016</v>
      </c>
    </row>
    <row r="78" spans="1:15" ht="60">
      <c r="A78" s="9" t="s">
        <v>160</v>
      </c>
      <c r="B78" s="9" t="s">
        <v>41</v>
      </c>
      <c r="C78" s="9">
        <v>3</v>
      </c>
      <c r="D78" s="9">
        <v>1</v>
      </c>
      <c r="E78" s="9">
        <v>2</v>
      </c>
      <c r="F78" s="9">
        <v>0</v>
      </c>
      <c r="G78" s="9">
        <v>4</v>
      </c>
      <c r="H78" s="9">
        <v>0</v>
      </c>
      <c r="I78" s="19" t="s">
        <v>42</v>
      </c>
      <c r="J78" s="9" t="s">
        <v>36</v>
      </c>
      <c r="K78" s="6" t="s">
        <v>32</v>
      </c>
      <c r="L78" s="6" t="s">
        <v>32</v>
      </c>
      <c r="M78" s="6" t="s">
        <v>32</v>
      </c>
      <c r="N78" s="45" t="s">
        <v>32</v>
      </c>
      <c r="O78" s="6">
        <v>2016</v>
      </c>
    </row>
    <row r="79" spans="1:15" ht="30">
      <c r="A79" s="9" t="s">
        <v>160</v>
      </c>
      <c r="B79" s="9" t="s">
        <v>41</v>
      </c>
      <c r="C79" s="9">
        <v>3</v>
      </c>
      <c r="D79" s="9">
        <v>1</v>
      </c>
      <c r="E79" s="9">
        <v>2</v>
      </c>
      <c r="F79" s="9">
        <v>0</v>
      </c>
      <c r="G79" s="9">
        <v>4</v>
      </c>
      <c r="H79" s="9">
        <v>0</v>
      </c>
      <c r="I79" s="18" t="s">
        <v>153</v>
      </c>
      <c r="J79" s="10" t="s">
        <v>29</v>
      </c>
      <c r="K79" s="6">
        <v>1</v>
      </c>
      <c r="L79" s="6">
        <v>1</v>
      </c>
      <c r="M79" s="6">
        <v>1</v>
      </c>
      <c r="N79" s="45">
        <f>SUM(K79:M79)</f>
        <v>3</v>
      </c>
      <c r="O79" s="6">
        <v>2016</v>
      </c>
    </row>
    <row r="80" spans="1:15" ht="75">
      <c r="A80" s="9" t="s">
        <v>160</v>
      </c>
      <c r="B80" s="9" t="s">
        <v>41</v>
      </c>
      <c r="C80" s="9">
        <v>3</v>
      </c>
      <c r="D80" s="9">
        <v>1</v>
      </c>
      <c r="E80" s="9">
        <v>2</v>
      </c>
      <c r="F80" s="9">
        <v>0</v>
      </c>
      <c r="G80" s="9">
        <v>5</v>
      </c>
      <c r="H80" s="9">
        <v>0</v>
      </c>
      <c r="I80" s="19" t="s">
        <v>43</v>
      </c>
      <c r="J80" s="9" t="s">
        <v>36</v>
      </c>
      <c r="K80" s="6" t="s">
        <v>32</v>
      </c>
      <c r="L80" s="6" t="s">
        <v>32</v>
      </c>
      <c r="M80" s="6" t="s">
        <v>32</v>
      </c>
      <c r="N80" s="45" t="s">
        <v>32</v>
      </c>
      <c r="O80" s="6">
        <v>2016</v>
      </c>
    </row>
    <row r="81" spans="1:15" ht="45">
      <c r="A81" s="9" t="s">
        <v>160</v>
      </c>
      <c r="B81" s="9" t="s">
        <v>41</v>
      </c>
      <c r="C81" s="9">
        <v>3</v>
      </c>
      <c r="D81" s="9">
        <v>1</v>
      </c>
      <c r="E81" s="9">
        <v>2</v>
      </c>
      <c r="F81" s="9">
        <v>0</v>
      </c>
      <c r="G81" s="9">
        <v>5</v>
      </c>
      <c r="H81" s="9">
        <v>0</v>
      </c>
      <c r="I81" s="18" t="s">
        <v>110</v>
      </c>
      <c r="J81" s="10" t="s">
        <v>29</v>
      </c>
      <c r="K81" s="6">
        <v>1</v>
      </c>
      <c r="L81" s="6">
        <v>1</v>
      </c>
      <c r="M81" s="6">
        <v>1</v>
      </c>
      <c r="N81" s="45">
        <f>SUM(K81:M81)</f>
        <v>3</v>
      </c>
      <c r="O81" s="6">
        <v>2016</v>
      </c>
    </row>
    <row r="82" spans="1:15" ht="45">
      <c r="A82" s="9" t="s">
        <v>160</v>
      </c>
      <c r="B82" s="9" t="s">
        <v>41</v>
      </c>
      <c r="C82" s="9">
        <v>3</v>
      </c>
      <c r="D82" s="9">
        <v>1</v>
      </c>
      <c r="E82" s="9">
        <v>2</v>
      </c>
      <c r="F82" s="9">
        <v>0</v>
      </c>
      <c r="G82" s="9">
        <v>6</v>
      </c>
      <c r="H82" s="9">
        <v>0</v>
      </c>
      <c r="I82" s="19" t="s">
        <v>44</v>
      </c>
      <c r="J82" s="9" t="s">
        <v>36</v>
      </c>
      <c r="K82" s="6" t="s">
        <v>32</v>
      </c>
      <c r="L82" s="6" t="s">
        <v>32</v>
      </c>
      <c r="M82" s="6" t="s">
        <v>32</v>
      </c>
      <c r="N82" s="45" t="s">
        <v>32</v>
      </c>
      <c r="O82" s="6">
        <v>2016</v>
      </c>
    </row>
    <row r="83" spans="1:15" ht="30">
      <c r="A83" s="9" t="s">
        <v>160</v>
      </c>
      <c r="B83" s="9" t="s">
        <v>41</v>
      </c>
      <c r="C83" s="9">
        <v>3</v>
      </c>
      <c r="D83" s="9">
        <v>1</v>
      </c>
      <c r="E83" s="9">
        <v>2</v>
      </c>
      <c r="F83" s="9">
        <v>0</v>
      </c>
      <c r="G83" s="9">
        <v>6</v>
      </c>
      <c r="H83" s="9">
        <v>0</v>
      </c>
      <c r="I83" s="18" t="s">
        <v>111</v>
      </c>
      <c r="J83" s="10" t="s">
        <v>29</v>
      </c>
      <c r="K83" s="6">
        <v>50</v>
      </c>
      <c r="L83" s="6">
        <v>60</v>
      </c>
      <c r="M83" s="6">
        <v>70</v>
      </c>
      <c r="N83" s="45">
        <f>SUM(K83:M83)</f>
        <v>180</v>
      </c>
      <c r="O83" s="6">
        <v>2016</v>
      </c>
    </row>
    <row r="84" spans="1:15" ht="60">
      <c r="A84" s="9" t="s">
        <v>160</v>
      </c>
      <c r="B84" s="9" t="s">
        <v>41</v>
      </c>
      <c r="C84" s="9">
        <v>3</v>
      </c>
      <c r="D84" s="9">
        <v>1</v>
      </c>
      <c r="E84" s="9">
        <v>2</v>
      </c>
      <c r="F84" s="9">
        <v>0</v>
      </c>
      <c r="G84" s="9">
        <v>7</v>
      </c>
      <c r="H84" s="9">
        <v>0</v>
      </c>
      <c r="I84" s="19" t="s">
        <v>45</v>
      </c>
      <c r="J84" s="9" t="s">
        <v>36</v>
      </c>
      <c r="K84" s="6" t="s">
        <v>32</v>
      </c>
      <c r="L84" s="6" t="s">
        <v>32</v>
      </c>
      <c r="M84" s="6" t="s">
        <v>32</v>
      </c>
      <c r="N84" s="45" t="s">
        <v>32</v>
      </c>
      <c r="O84" s="6">
        <v>2016</v>
      </c>
    </row>
    <row r="85" spans="1:15" ht="30">
      <c r="A85" s="9" t="s">
        <v>160</v>
      </c>
      <c r="B85" s="9" t="s">
        <v>41</v>
      </c>
      <c r="C85" s="9">
        <v>3</v>
      </c>
      <c r="D85" s="9">
        <v>1</v>
      </c>
      <c r="E85" s="9">
        <v>2</v>
      </c>
      <c r="F85" s="9">
        <v>0</v>
      </c>
      <c r="G85" s="9">
        <v>7</v>
      </c>
      <c r="H85" s="9">
        <v>0</v>
      </c>
      <c r="I85" s="18" t="s">
        <v>112</v>
      </c>
      <c r="J85" s="10" t="s">
        <v>29</v>
      </c>
      <c r="K85" s="6">
        <v>450</v>
      </c>
      <c r="L85" s="6">
        <v>450</v>
      </c>
      <c r="M85" s="6">
        <v>450</v>
      </c>
      <c r="N85" s="45">
        <f>SUM(K85:M85)</f>
        <v>1350</v>
      </c>
      <c r="O85" s="6">
        <v>2016</v>
      </c>
    </row>
    <row r="86" spans="1:15" ht="105">
      <c r="A86" s="9" t="s">
        <v>160</v>
      </c>
      <c r="B86" s="9" t="s">
        <v>41</v>
      </c>
      <c r="C86" s="9">
        <v>3</v>
      </c>
      <c r="D86" s="9">
        <v>1</v>
      </c>
      <c r="E86" s="9">
        <v>2</v>
      </c>
      <c r="F86" s="9">
        <v>0</v>
      </c>
      <c r="G86" s="9">
        <v>8</v>
      </c>
      <c r="H86" s="9">
        <v>0</v>
      </c>
      <c r="I86" s="19" t="s">
        <v>46</v>
      </c>
      <c r="J86" s="9" t="s">
        <v>36</v>
      </c>
      <c r="K86" s="6" t="s">
        <v>32</v>
      </c>
      <c r="L86" s="6" t="s">
        <v>32</v>
      </c>
      <c r="M86" s="6" t="s">
        <v>32</v>
      </c>
      <c r="N86" s="45" t="s">
        <v>32</v>
      </c>
      <c r="O86" s="6">
        <v>2016</v>
      </c>
    </row>
    <row r="87" spans="1:15" ht="90">
      <c r="A87" s="9" t="s">
        <v>160</v>
      </c>
      <c r="B87" s="9" t="s">
        <v>41</v>
      </c>
      <c r="C87" s="9">
        <v>3</v>
      </c>
      <c r="D87" s="9">
        <v>1</v>
      </c>
      <c r="E87" s="9">
        <v>2</v>
      </c>
      <c r="F87" s="9">
        <v>0</v>
      </c>
      <c r="G87" s="9">
        <v>8</v>
      </c>
      <c r="H87" s="9">
        <v>0</v>
      </c>
      <c r="I87" s="12" t="s">
        <v>113</v>
      </c>
      <c r="J87" s="10" t="s">
        <v>29</v>
      </c>
      <c r="K87" s="37">
        <v>1</v>
      </c>
      <c r="L87" s="37">
        <v>1</v>
      </c>
      <c r="M87" s="37">
        <v>1</v>
      </c>
      <c r="N87" s="200">
        <f>SUM(K87:M87)</f>
        <v>3</v>
      </c>
      <c r="O87" s="6">
        <v>2016</v>
      </c>
    </row>
    <row r="88" spans="1:15" ht="60">
      <c r="A88" s="9" t="s">
        <v>160</v>
      </c>
      <c r="B88" s="9" t="s">
        <v>41</v>
      </c>
      <c r="C88" s="9">
        <v>3</v>
      </c>
      <c r="D88" s="9">
        <v>1</v>
      </c>
      <c r="E88" s="9">
        <v>2</v>
      </c>
      <c r="F88" s="9">
        <v>0</v>
      </c>
      <c r="G88" s="9">
        <v>9</v>
      </c>
      <c r="H88" s="9">
        <v>0</v>
      </c>
      <c r="I88" s="19" t="s">
        <v>47</v>
      </c>
      <c r="J88" s="9" t="s">
        <v>36</v>
      </c>
      <c r="K88" s="6" t="s">
        <v>32</v>
      </c>
      <c r="L88" s="6" t="s">
        <v>32</v>
      </c>
      <c r="M88" s="6" t="s">
        <v>32</v>
      </c>
      <c r="N88" s="45" t="s">
        <v>32</v>
      </c>
      <c r="O88" s="6">
        <v>2016</v>
      </c>
    </row>
    <row r="89" spans="1:15" ht="30">
      <c r="A89" s="9" t="s">
        <v>160</v>
      </c>
      <c r="B89" s="9" t="s">
        <v>41</v>
      </c>
      <c r="C89" s="9">
        <v>3</v>
      </c>
      <c r="D89" s="9">
        <v>1</v>
      </c>
      <c r="E89" s="9">
        <v>2</v>
      </c>
      <c r="F89" s="9">
        <v>0</v>
      </c>
      <c r="G89" s="9">
        <v>9</v>
      </c>
      <c r="H89" s="9">
        <v>0</v>
      </c>
      <c r="I89" s="18" t="s">
        <v>114</v>
      </c>
      <c r="J89" s="10" t="s">
        <v>29</v>
      </c>
      <c r="K89" s="6">
        <v>35</v>
      </c>
      <c r="L89" s="6">
        <v>40</v>
      </c>
      <c r="M89" s="6">
        <v>45</v>
      </c>
      <c r="N89" s="45">
        <f>SUM(K89:M89)</f>
        <v>120</v>
      </c>
      <c r="O89" s="6">
        <v>2016</v>
      </c>
    </row>
    <row r="90" spans="1:15" ht="77.25" customHeight="1">
      <c r="A90" s="9" t="s">
        <v>160</v>
      </c>
      <c r="B90" s="9" t="s">
        <v>41</v>
      </c>
      <c r="C90" s="9">
        <v>3</v>
      </c>
      <c r="D90" s="9">
        <v>1</v>
      </c>
      <c r="E90" s="9">
        <v>2</v>
      </c>
      <c r="F90" s="9">
        <v>1</v>
      </c>
      <c r="G90" s="9">
        <v>0</v>
      </c>
      <c r="H90" s="9">
        <v>0</v>
      </c>
      <c r="I90" s="19" t="s">
        <v>48</v>
      </c>
      <c r="J90" s="9" t="s">
        <v>36</v>
      </c>
      <c r="K90" s="6" t="s">
        <v>32</v>
      </c>
      <c r="L90" s="6" t="s">
        <v>32</v>
      </c>
      <c r="M90" s="6" t="s">
        <v>32</v>
      </c>
      <c r="N90" s="45" t="s">
        <v>32</v>
      </c>
      <c r="O90" s="6">
        <v>2016</v>
      </c>
    </row>
    <row r="91" spans="1:15" ht="28.5" customHeight="1">
      <c r="A91" s="9" t="s">
        <v>160</v>
      </c>
      <c r="B91" s="9" t="s">
        <v>41</v>
      </c>
      <c r="C91" s="9">
        <v>3</v>
      </c>
      <c r="D91" s="9">
        <v>1</v>
      </c>
      <c r="E91" s="9">
        <v>2</v>
      </c>
      <c r="F91" s="9">
        <v>1</v>
      </c>
      <c r="G91" s="9">
        <v>0</v>
      </c>
      <c r="H91" s="9">
        <v>0</v>
      </c>
      <c r="I91" s="44" t="s">
        <v>115</v>
      </c>
      <c r="J91" s="10" t="s">
        <v>29</v>
      </c>
      <c r="K91" s="6">
        <v>10</v>
      </c>
      <c r="L91" s="6">
        <v>10</v>
      </c>
      <c r="M91" s="6">
        <v>10</v>
      </c>
      <c r="N91" s="45">
        <f>SUM(K91:M91)</f>
        <v>30</v>
      </c>
      <c r="O91" s="6">
        <v>2016</v>
      </c>
    </row>
    <row r="92" spans="1:15" ht="60">
      <c r="A92" s="9" t="s">
        <v>160</v>
      </c>
      <c r="B92" s="9" t="s">
        <v>41</v>
      </c>
      <c r="C92" s="9">
        <v>3</v>
      </c>
      <c r="D92" s="9">
        <v>1</v>
      </c>
      <c r="E92" s="9">
        <v>2</v>
      </c>
      <c r="F92" s="9">
        <v>1</v>
      </c>
      <c r="G92" s="9">
        <v>1</v>
      </c>
      <c r="H92" s="9">
        <v>0</v>
      </c>
      <c r="I92" s="19" t="s">
        <v>49</v>
      </c>
      <c r="J92" s="9" t="s">
        <v>36</v>
      </c>
      <c r="K92" s="6" t="s">
        <v>32</v>
      </c>
      <c r="L92" s="6" t="s">
        <v>32</v>
      </c>
      <c r="M92" s="6" t="s">
        <v>32</v>
      </c>
      <c r="N92" s="45" t="s">
        <v>32</v>
      </c>
      <c r="O92" s="6">
        <v>2016</v>
      </c>
    </row>
    <row r="93" spans="1:15" ht="45">
      <c r="A93" s="9" t="s">
        <v>160</v>
      </c>
      <c r="B93" s="9" t="s">
        <v>41</v>
      </c>
      <c r="C93" s="9">
        <v>3</v>
      </c>
      <c r="D93" s="9">
        <v>1</v>
      </c>
      <c r="E93" s="9">
        <v>2</v>
      </c>
      <c r="F93" s="9">
        <v>1</v>
      </c>
      <c r="G93" s="9">
        <v>1</v>
      </c>
      <c r="H93" s="9">
        <v>0</v>
      </c>
      <c r="I93" s="18" t="s">
        <v>116</v>
      </c>
      <c r="J93" s="10" t="s">
        <v>29</v>
      </c>
      <c r="K93" s="6">
        <v>30</v>
      </c>
      <c r="L93" s="6">
        <v>35</v>
      </c>
      <c r="M93" s="6">
        <v>40</v>
      </c>
      <c r="N93" s="45">
        <f>SUM(K93:M93)</f>
        <v>105</v>
      </c>
      <c r="O93" s="6">
        <v>2016</v>
      </c>
    </row>
    <row r="94" spans="1:15" ht="75">
      <c r="A94" s="9" t="s">
        <v>160</v>
      </c>
      <c r="B94" s="9" t="s">
        <v>41</v>
      </c>
      <c r="C94" s="9">
        <v>3</v>
      </c>
      <c r="D94" s="9">
        <v>1</v>
      </c>
      <c r="E94" s="9">
        <v>2</v>
      </c>
      <c r="F94" s="9">
        <v>1</v>
      </c>
      <c r="G94" s="9">
        <v>2</v>
      </c>
      <c r="H94" s="9">
        <v>0</v>
      </c>
      <c r="I94" s="19" t="s">
        <v>50</v>
      </c>
      <c r="J94" s="9" t="s">
        <v>36</v>
      </c>
      <c r="K94" s="6" t="s">
        <v>32</v>
      </c>
      <c r="L94" s="6" t="s">
        <v>32</v>
      </c>
      <c r="M94" s="6" t="s">
        <v>32</v>
      </c>
      <c r="N94" s="45" t="s">
        <v>32</v>
      </c>
      <c r="O94" s="6">
        <v>2016</v>
      </c>
    </row>
    <row r="95" spans="1:15" ht="30">
      <c r="A95" s="9" t="s">
        <v>160</v>
      </c>
      <c r="B95" s="9" t="s">
        <v>41</v>
      </c>
      <c r="C95" s="9">
        <v>3</v>
      </c>
      <c r="D95" s="9">
        <v>1</v>
      </c>
      <c r="E95" s="9">
        <v>2</v>
      </c>
      <c r="F95" s="9">
        <v>1</v>
      </c>
      <c r="G95" s="9">
        <v>2</v>
      </c>
      <c r="H95" s="9">
        <v>0</v>
      </c>
      <c r="I95" s="18" t="s">
        <v>117</v>
      </c>
      <c r="J95" s="10" t="s">
        <v>29</v>
      </c>
      <c r="K95" s="6">
        <v>1</v>
      </c>
      <c r="L95" s="6">
        <v>1</v>
      </c>
      <c r="M95" s="6">
        <v>1</v>
      </c>
      <c r="N95" s="45">
        <f>SUM(K95:M95)</f>
        <v>3</v>
      </c>
      <c r="O95" s="6">
        <v>2016</v>
      </c>
    </row>
    <row r="96" spans="1:15" ht="75">
      <c r="A96" s="9" t="s">
        <v>160</v>
      </c>
      <c r="B96" s="9" t="s">
        <v>41</v>
      </c>
      <c r="C96" s="9">
        <v>3</v>
      </c>
      <c r="D96" s="9">
        <v>1</v>
      </c>
      <c r="E96" s="9">
        <v>2</v>
      </c>
      <c r="F96" s="9">
        <v>1</v>
      </c>
      <c r="G96" s="9">
        <v>3</v>
      </c>
      <c r="H96" s="9">
        <v>0</v>
      </c>
      <c r="I96" s="19" t="s">
        <v>51</v>
      </c>
      <c r="J96" s="9" t="s">
        <v>36</v>
      </c>
      <c r="K96" s="6" t="s">
        <v>32</v>
      </c>
      <c r="L96" s="6" t="s">
        <v>32</v>
      </c>
      <c r="M96" s="6" t="s">
        <v>32</v>
      </c>
      <c r="N96" s="45" t="s">
        <v>32</v>
      </c>
      <c r="O96" s="6">
        <v>2016</v>
      </c>
    </row>
    <row r="97" spans="1:15" ht="30">
      <c r="A97" s="9" t="s">
        <v>160</v>
      </c>
      <c r="B97" s="9" t="s">
        <v>41</v>
      </c>
      <c r="C97" s="9">
        <v>3</v>
      </c>
      <c r="D97" s="9">
        <v>1</v>
      </c>
      <c r="E97" s="9">
        <v>2</v>
      </c>
      <c r="F97" s="9">
        <v>1</v>
      </c>
      <c r="G97" s="9">
        <v>3</v>
      </c>
      <c r="H97" s="9">
        <v>0</v>
      </c>
      <c r="I97" s="18" t="s">
        <v>117</v>
      </c>
      <c r="J97" s="10" t="s">
        <v>29</v>
      </c>
      <c r="K97" s="6">
        <v>1</v>
      </c>
      <c r="L97" s="6">
        <v>1</v>
      </c>
      <c r="M97" s="6">
        <v>1</v>
      </c>
      <c r="N97" s="45">
        <f>SUM(K97:M97)</f>
        <v>3</v>
      </c>
      <c r="O97" s="6">
        <v>2016</v>
      </c>
    </row>
    <row r="98" spans="1:15" ht="105.75">
      <c r="A98" s="9" t="s">
        <v>160</v>
      </c>
      <c r="B98" s="9" t="s">
        <v>41</v>
      </c>
      <c r="C98" s="9">
        <v>3</v>
      </c>
      <c r="D98" s="9">
        <v>1</v>
      </c>
      <c r="E98" s="9">
        <v>2</v>
      </c>
      <c r="F98" s="9">
        <v>1</v>
      </c>
      <c r="G98" s="9">
        <v>4</v>
      </c>
      <c r="H98" s="9">
        <v>0</v>
      </c>
      <c r="I98" s="19" t="s">
        <v>52</v>
      </c>
      <c r="J98" s="9" t="s">
        <v>36</v>
      </c>
      <c r="K98" s="6" t="s">
        <v>32</v>
      </c>
      <c r="L98" s="6" t="s">
        <v>32</v>
      </c>
      <c r="M98" s="6" t="s">
        <v>32</v>
      </c>
      <c r="N98" s="45" t="s">
        <v>32</v>
      </c>
      <c r="O98" s="6">
        <v>2016</v>
      </c>
    </row>
    <row r="99" spans="1:15" ht="30">
      <c r="A99" s="9" t="s">
        <v>160</v>
      </c>
      <c r="B99" s="9" t="s">
        <v>41</v>
      </c>
      <c r="C99" s="9">
        <v>3</v>
      </c>
      <c r="D99" s="9">
        <v>1</v>
      </c>
      <c r="E99" s="9">
        <v>2</v>
      </c>
      <c r="F99" s="9">
        <v>1</v>
      </c>
      <c r="G99" s="9">
        <v>4</v>
      </c>
      <c r="H99" s="9">
        <v>0</v>
      </c>
      <c r="I99" s="18" t="s">
        <v>118</v>
      </c>
      <c r="J99" s="10" t="s">
        <v>29</v>
      </c>
      <c r="K99" s="6">
        <v>1</v>
      </c>
      <c r="L99" s="6">
        <v>1</v>
      </c>
      <c r="M99" s="6">
        <v>1</v>
      </c>
      <c r="N99" s="45">
        <f>SUM(K99:M99)</f>
        <v>3</v>
      </c>
      <c r="O99" s="6">
        <v>2016</v>
      </c>
    </row>
    <row r="100" spans="1:15" ht="75">
      <c r="A100" s="9" t="s">
        <v>160</v>
      </c>
      <c r="B100" s="9" t="s">
        <v>41</v>
      </c>
      <c r="C100" s="9">
        <v>3</v>
      </c>
      <c r="D100" s="9">
        <v>1</v>
      </c>
      <c r="E100" s="9">
        <v>2</v>
      </c>
      <c r="F100" s="9">
        <v>1</v>
      </c>
      <c r="G100" s="9">
        <v>5</v>
      </c>
      <c r="H100" s="9">
        <v>0</v>
      </c>
      <c r="I100" s="19" t="s">
        <v>53</v>
      </c>
      <c r="J100" s="9" t="s">
        <v>36</v>
      </c>
      <c r="K100" s="6" t="s">
        <v>32</v>
      </c>
      <c r="L100" s="6" t="s">
        <v>32</v>
      </c>
      <c r="M100" s="6" t="s">
        <v>32</v>
      </c>
      <c r="N100" s="45" t="s">
        <v>32</v>
      </c>
      <c r="O100" s="6">
        <v>2016</v>
      </c>
    </row>
    <row r="101" spans="1:15" ht="30">
      <c r="A101" s="9" t="s">
        <v>160</v>
      </c>
      <c r="B101" s="9" t="s">
        <v>41</v>
      </c>
      <c r="C101" s="9">
        <v>3</v>
      </c>
      <c r="D101" s="9">
        <v>1</v>
      </c>
      <c r="E101" s="9">
        <v>2</v>
      </c>
      <c r="F101" s="9">
        <v>1</v>
      </c>
      <c r="G101" s="9">
        <v>5</v>
      </c>
      <c r="H101" s="9">
        <v>0</v>
      </c>
      <c r="I101" s="18" t="s">
        <v>117</v>
      </c>
      <c r="J101" s="10" t="s">
        <v>29</v>
      </c>
      <c r="K101" s="6">
        <v>1</v>
      </c>
      <c r="L101" s="6">
        <v>1</v>
      </c>
      <c r="M101" s="6">
        <v>1</v>
      </c>
      <c r="N101" s="45">
        <f>SUM(K101:M101)</f>
        <v>3</v>
      </c>
      <c r="O101" s="6">
        <v>2016</v>
      </c>
    </row>
    <row r="102" spans="1:15" ht="90">
      <c r="A102" s="9" t="s">
        <v>160</v>
      </c>
      <c r="B102" s="9" t="s">
        <v>41</v>
      </c>
      <c r="C102" s="9">
        <v>3</v>
      </c>
      <c r="D102" s="9">
        <v>1</v>
      </c>
      <c r="E102" s="9">
        <v>2</v>
      </c>
      <c r="F102" s="9">
        <v>1</v>
      </c>
      <c r="G102" s="9">
        <v>6</v>
      </c>
      <c r="H102" s="9">
        <v>0</v>
      </c>
      <c r="I102" s="19" t="s">
        <v>54</v>
      </c>
      <c r="J102" s="9" t="s">
        <v>36</v>
      </c>
      <c r="K102" s="6" t="s">
        <v>32</v>
      </c>
      <c r="L102" s="6" t="s">
        <v>32</v>
      </c>
      <c r="M102" s="6" t="s">
        <v>32</v>
      </c>
      <c r="N102" s="45" t="s">
        <v>32</v>
      </c>
      <c r="O102" s="6">
        <v>2016</v>
      </c>
    </row>
    <row r="103" spans="1:15" ht="75">
      <c r="A103" s="9" t="s">
        <v>160</v>
      </c>
      <c r="B103" s="9" t="s">
        <v>41</v>
      </c>
      <c r="C103" s="9">
        <v>3</v>
      </c>
      <c r="D103" s="9">
        <v>1</v>
      </c>
      <c r="E103" s="9">
        <v>2</v>
      </c>
      <c r="F103" s="9">
        <v>1</v>
      </c>
      <c r="G103" s="9">
        <v>6</v>
      </c>
      <c r="H103" s="9">
        <v>0</v>
      </c>
      <c r="I103" s="18" t="s">
        <v>119</v>
      </c>
      <c r="J103" s="10" t="s">
        <v>29</v>
      </c>
      <c r="K103" s="6">
        <v>1</v>
      </c>
      <c r="L103" s="6">
        <v>1</v>
      </c>
      <c r="M103" s="6">
        <v>1</v>
      </c>
      <c r="N103" s="45">
        <f>SUM(K103:M103)</f>
        <v>3</v>
      </c>
      <c r="O103" s="6">
        <v>2016</v>
      </c>
    </row>
    <row r="104" spans="1:15" ht="60">
      <c r="A104" s="9" t="s">
        <v>160</v>
      </c>
      <c r="B104" s="9" t="s">
        <v>41</v>
      </c>
      <c r="C104" s="9">
        <v>3</v>
      </c>
      <c r="D104" s="9">
        <v>1</v>
      </c>
      <c r="E104" s="9">
        <v>2</v>
      </c>
      <c r="F104" s="9">
        <v>1</v>
      </c>
      <c r="G104" s="9">
        <v>7</v>
      </c>
      <c r="H104" s="9">
        <v>0</v>
      </c>
      <c r="I104" s="19" t="s">
        <v>144</v>
      </c>
      <c r="J104" s="9" t="s">
        <v>36</v>
      </c>
      <c r="K104" s="6" t="s">
        <v>32</v>
      </c>
      <c r="L104" s="6" t="s">
        <v>32</v>
      </c>
      <c r="M104" s="6" t="s">
        <v>32</v>
      </c>
      <c r="N104" s="45" t="s">
        <v>32</v>
      </c>
      <c r="O104" s="6">
        <v>2016</v>
      </c>
    </row>
    <row r="105" spans="1:15" ht="15">
      <c r="A105" s="9" t="s">
        <v>160</v>
      </c>
      <c r="B105" s="9" t="s">
        <v>41</v>
      </c>
      <c r="C105" s="9">
        <v>3</v>
      </c>
      <c r="D105" s="9">
        <v>1</v>
      </c>
      <c r="E105" s="9">
        <v>2</v>
      </c>
      <c r="F105" s="9">
        <v>1</v>
      </c>
      <c r="G105" s="9">
        <v>7</v>
      </c>
      <c r="H105" s="9">
        <v>0</v>
      </c>
      <c r="I105" s="18" t="s">
        <v>120</v>
      </c>
      <c r="J105" s="10" t="s">
        <v>29</v>
      </c>
      <c r="K105" s="6">
        <v>5</v>
      </c>
      <c r="L105" s="6">
        <v>5</v>
      </c>
      <c r="M105" s="6">
        <v>5</v>
      </c>
      <c r="N105" s="45">
        <f>SUM(K105:M105)</f>
        <v>15</v>
      </c>
      <c r="O105" s="6">
        <v>2016</v>
      </c>
    </row>
    <row r="106" spans="1:15" ht="60">
      <c r="A106" s="9" t="s">
        <v>160</v>
      </c>
      <c r="B106" s="9" t="s">
        <v>41</v>
      </c>
      <c r="C106" s="9">
        <v>3</v>
      </c>
      <c r="D106" s="9">
        <v>1</v>
      </c>
      <c r="E106" s="9">
        <v>2</v>
      </c>
      <c r="F106" s="9">
        <v>1</v>
      </c>
      <c r="G106" s="9">
        <v>8</v>
      </c>
      <c r="H106" s="9">
        <v>0</v>
      </c>
      <c r="I106" s="19" t="s">
        <v>55</v>
      </c>
      <c r="J106" s="9" t="s">
        <v>36</v>
      </c>
      <c r="K106" s="6" t="s">
        <v>32</v>
      </c>
      <c r="L106" s="6" t="s">
        <v>32</v>
      </c>
      <c r="M106" s="6" t="s">
        <v>32</v>
      </c>
      <c r="N106" s="45" t="s">
        <v>32</v>
      </c>
      <c r="O106" s="6">
        <v>2016</v>
      </c>
    </row>
    <row r="107" spans="1:15" ht="45">
      <c r="A107" s="9" t="s">
        <v>160</v>
      </c>
      <c r="B107" s="9" t="s">
        <v>41</v>
      </c>
      <c r="C107" s="9">
        <v>3</v>
      </c>
      <c r="D107" s="9">
        <v>1</v>
      </c>
      <c r="E107" s="9">
        <v>2</v>
      </c>
      <c r="F107" s="9">
        <v>1</v>
      </c>
      <c r="G107" s="9">
        <v>8</v>
      </c>
      <c r="H107" s="9">
        <v>0</v>
      </c>
      <c r="I107" s="18" t="s">
        <v>121</v>
      </c>
      <c r="J107" s="10" t="s">
        <v>29</v>
      </c>
      <c r="K107" s="6">
        <v>50</v>
      </c>
      <c r="L107" s="6">
        <v>60</v>
      </c>
      <c r="M107" s="6">
        <v>70</v>
      </c>
      <c r="N107" s="45">
        <f>SUM(K107:M107)</f>
        <v>180</v>
      </c>
      <c r="O107" s="6">
        <v>2016</v>
      </c>
    </row>
    <row r="108" spans="1:15" ht="60">
      <c r="A108" s="9" t="s">
        <v>160</v>
      </c>
      <c r="B108" s="9" t="s">
        <v>41</v>
      </c>
      <c r="C108" s="9">
        <v>3</v>
      </c>
      <c r="D108" s="9">
        <v>1</v>
      </c>
      <c r="E108" s="9">
        <v>2</v>
      </c>
      <c r="F108" s="9">
        <v>1</v>
      </c>
      <c r="G108" s="9">
        <v>9</v>
      </c>
      <c r="H108" s="9">
        <v>0</v>
      </c>
      <c r="I108" s="44" t="s">
        <v>154</v>
      </c>
      <c r="J108" s="9" t="s">
        <v>36</v>
      </c>
      <c r="K108" s="6" t="s">
        <v>32</v>
      </c>
      <c r="L108" s="6" t="s">
        <v>32</v>
      </c>
      <c r="M108" s="6" t="s">
        <v>32</v>
      </c>
      <c r="N108" s="45" t="s">
        <v>32</v>
      </c>
      <c r="O108" s="6">
        <v>2016</v>
      </c>
    </row>
    <row r="109" spans="1:15" ht="30">
      <c r="A109" s="9" t="s">
        <v>160</v>
      </c>
      <c r="B109" s="9" t="s">
        <v>41</v>
      </c>
      <c r="C109" s="9">
        <v>3</v>
      </c>
      <c r="D109" s="9">
        <v>1</v>
      </c>
      <c r="E109" s="9">
        <v>2</v>
      </c>
      <c r="F109" s="9">
        <v>1</v>
      </c>
      <c r="G109" s="9">
        <v>9</v>
      </c>
      <c r="H109" s="9">
        <v>0</v>
      </c>
      <c r="I109" s="18" t="s">
        <v>122</v>
      </c>
      <c r="J109" s="10" t="s">
        <v>29</v>
      </c>
      <c r="K109" s="6">
        <v>2300</v>
      </c>
      <c r="L109" s="6">
        <v>2350</v>
      </c>
      <c r="M109" s="6">
        <v>2400</v>
      </c>
      <c r="N109" s="45">
        <f>SUM(K109:M109)</f>
        <v>7050</v>
      </c>
      <c r="O109" s="6">
        <v>2016</v>
      </c>
    </row>
    <row r="110" spans="1:16" ht="28.5">
      <c r="A110" s="9" t="s">
        <v>160</v>
      </c>
      <c r="B110" s="9" t="s">
        <v>41</v>
      </c>
      <c r="C110" s="9">
        <v>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41" t="s">
        <v>254</v>
      </c>
      <c r="J110" s="11" t="s">
        <v>28</v>
      </c>
      <c r="K110" s="47">
        <f>K111</f>
        <v>35760.1</v>
      </c>
      <c r="L110" s="47">
        <f>L111</f>
        <v>22045</v>
      </c>
      <c r="M110" s="47">
        <f>M111</f>
        <v>22045</v>
      </c>
      <c r="N110" s="47">
        <f>N117</f>
        <v>69559.1</v>
      </c>
      <c r="O110" s="25">
        <v>2016</v>
      </c>
      <c r="P110" s="224">
        <f>K110-K118</f>
        <v>25469.1</v>
      </c>
    </row>
    <row r="111" spans="1:15" ht="42.75">
      <c r="A111" s="9" t="s">
        <v>160</v>
      </c>
      <c r="B111" s="9" t="s">
        <v>41</v>
      </c>
      <c r="C111" s="9">
        <v>4</v>
      </c>
      <c r="D111" s="9">
        <v>2</v>
      </c>
      <c r="E111" s="9">
        <v>1</v>
      </c>
      <c r="F111" s="9">
        <v>0</v>
      </c>
      <c r="G111" s="9">
        <v>0</v>
      </c>
      <c r="H111" s="9">
        <v>0</v>
      </c>
      <c r="I111" s="41" t="s">
        <v>321</v>
      </c>
      <c r="J111" s="10" t="s">
        <v>28</v>
      </c>
      <c r="K111" s="45">
        <f>K117+K118</f>
        <v>35760.1</v>
      </c>
      <c r="L111" s="45">
        <f>L117+L118</f>
        <v>22045</v>
      </c>
      <c r="M111" s="45">
        <f>M117+M118</f>
        <v>22045</v>
      </c>
      <c r="N111" s="45">
        <f>SUM(K111:M111)</f>
        <v>79850.1</v>
      </c>
      <c r="O111" s="6">
        <v>2016</v>
      </c>
    </row>
    <row r="112" spans="1:16" ht="75">
      <c r="A112" s="9" t="s">
        <v>160</v>
      </c>
      <c r="B112" s="9" t="s">
        <v>41</v>
      </c>
      <c r="C112" s="9">
        <v>4</v>
      </c>
      <c r="D112" s="9">
        <v>2</v>
      </c>
      <c r="E112" s="9">
        <v>1</v>
      </c>
      <c r="F112" s="9">
        <v>0</v>
      </c>
      <c r="G112" s="9">
        <v>1</v>
      </c>
      <c r="H112" s="9">
        <v>0</v>
      </c>
      <c r="I112" s="18" t="s">
        <v>145</v>
      </c>
      <c r="J112" s="10" t="s">
        <v>31</v>
      </c>
      <c r="K112" s="32">
        <v>12</v>
      </c>
      <c r="L112" s="32">
        <v>6.8</v>
      </c>
      <c r="M112" s="32">
        <v>6.3</v>
      </c>
      <c r="N112" s="226">
        <v>8.2</v>
      </c>
      <c r="O112" s="1">
        <v>2016</v>
      </c>
      <c r="P112" s="218">
        <f>K110-K128-K138-K139-K140</f>
        <v>-52882.8</v>
      </c>
    </row>
    <row r="113" spans="1:15" ht="60">
      <c r="A113" s="9" t="s">
        <v>160</v>
      </c>
      <c r="B113" s="9" t="s">
        <v>41</v>
      </c>
      <c r="C113" s="9">
        <v>4</v>
      </c>
      <c r="D113" s="9">
        <v>2</v>
      </c>
      <c r="E113" s="9">
        <v>1</v>
      </c>
      <c r="F113" s="9">
        <v>0</v>
      </c>
      <c r="G113" s="9">
        <v>1</v>
      </c>
      <c r="H113" s="9">
        <v>0</v>
      </c>
      <c r="I113" s="19" t="s">
        <v>139</v>
      </c>
      <c r="J113" s="10" t="s">
        <v>36</v>
      </c>
      <c r="K113" s="1" t="s">
        <v>32</v>
      </c>
      <c r="L113" s="1" t="s">
        <v>32</v>
      </c>
      <c r="M113" s="1" t="s">
        <v>32</v>
      </c>
      <c r="N113" s="51" t="s">
        <v>32</v>
      </c>
      <c r="O113" s="1">
        <v>2016</v>
      </c>
    </row>
    <row r="114" spans="1:15" ht="30">
      <c r="A114" s="9" t="s">
        <v>160</v>
      </c>
      <c r="B114" s="9" t="s">
        <v>41</v>
      </c>
      <c r="C114" s="9">
        <v>4</v>
      </c>
      <c r="D114" s="9">
        <v>2</v>
      </c>
      <c r="E114" s="9">
        <v>1</v>
      </c>
      <c r="F114" s="9">
        <v>0</v>
      </c>
      <c r="G114" s="9">
        <v>1</v>
      </c>
      <c r="H114" s="9">
        <v>0</v>
      </c>
      <c r="I114" s="18" t="s">
        <v>125</v>
      </c>
      <c r="J114" s="10" t="s">
        <v>29</v>
      </c>
      <c r="K114" s="1">
        <v>50</v>
      </c>
      <c r="L114" s="1">
        <v>50</v>
      </c>
      <c r="M114" s="1">
        <v>50</v>
      </c>
      <c r="N114" s="51">
        <f>SUM(K114:M114)</f>
        <v>150</v>
      </c>
      <c r="O114" s="1">
        <v>2016</v>
      </c>
    </row>
    <row r="115" spans="1:16" ht="90">
      <c r="A115" s="9" t="s">
        <v>160</v>
      </c>
      <c r="B115" s="9" t="s">
        <v>41</v>
      </c>
      <c r="C115" s="9">
        <v>4</v>
      </c>
      <c r="D115" s="9">
        <v>2</v>
      </c>
      <c r="E115" s="9">
        <v>1</v>
      </c>
      <c r="F115" s="9">
        <v>0</v>
      </c>
      <c r="G115" s="9">
        <v>2</v>
      </c>
      <c r="H115" s="9">
        <v>0</v>
      </c>
      <c r="I115" s="19" t="s">
        <v>155</v>
      </c>
      <c r="J115" s="10" t="s">
        <v>36</v>
      </c>
      <c r="K115" s="1" t="s">
        <v>32</v>
      </c>
      <c r="L115" s="1" t="s">
        <v>32</v>
      </c>
      <c r="M115" s="1" t="s">
        <v>32</v>
      </c>
      <c r="N115" s="51" t="s">
        <v>32</v>
      </c>
      <c r="O115" s="1">
        <v>2016</v>
      </c>
      <c r="P115" s="218">
        <f>K110-K118</f>
        <v>25469.1</v>
      </c>
    </row>
    <row r="116" spans="1:15" ht="21.75" customHeight="1">
      <c r="A116" s="9" t="s">
        <v>160</v>
      </c>
      <c r="B116" s="9" t="s">
        <v>41</v>
      </c>
      <c r="C116" s="9">
        <v>4</v>
      </c>
      <c r="D116" s="9">
        <v>2</v>
      </c>
      <c r="E116" s="9">
        <v>1</v>
      </c>
      <c r="F116" s="9">
        <v>0</v>
      </c>
      <c r="G116" s="9">
        <v>2</v>
      </c>
      <c r="H116" s="9">
        <v>0</v>
      </c>
      <c r="I116" s="18" t="s">
        <v>126</v>
      </c>
      <c r="J116" s="22" t="s">
        <v>29</v>
      </c>
      <c r="K116" s="27">
        <v>1</v>
      </c>
      <c r="L116" s="27">
        <v>1</v>
      </c>
      <c r="M116" s="1">
        <v>1</v>
      </c>
      <c r="N116" s="51">
        <f>SUM(K116:M116)</f>
        <v>3</v>
      </c>
      <c r="O116" s="1">
        <v>2016</v>
      </c>
    </row>
    <row r="117" spans="1:16" ht="45">
      <c r="A117" s="9" t="s">
        <v>160</v>
      </c>
      <c r="B117" s="9" t="s">
        <v>41</v>
      </c>
      <c r="C117" s="9">
        <v>4</v>
      </c>
      <c r="D117" s="9">
        <v>2</v>
      </c>
      <c r="E117" s="9">
        <v>1</v>
      </c>
      <c r="F117" s="9">
        <v>0</v>
      </c>
      <c r="G117" s="9">
        <v>3</v>
      </c>
      <c r="H117" s="9">
        <v>3</v>
      </c>
      <c r="I117" s="19" t="s">
        <v>326</v>
      </c>
      <c r="J117" s="22" t="s">
        <v>28</v>
      </c>
      <c r="K117" s="148">
        <v>25469.1</v>
      </c>
      <c r="L117" s="148">
        <v>22045</v>
      </c>
      <c r="M117" s="60">
        <v>22045</v>
      </c>
      <c r="N117" s="51">
        <f>SUM(K117:M117)</f>
        <v>69559.1</v>
      </c>
      <c r="O117" s="1">
        <v>2016</v>
      </c>
      <c r="P117" s="218">
        <f>K110-K118</f>
        <v>25469.1</v>
      </c>
    </row>
    <row r="118" spans="1:15" ht="45">
      <c r="A118" s="9" t="s">
        <v>160</v>
      </c>
      <c r="B118" s="9" t="s">
        <v>41</v>
      </c>
      <c r="C118" s="9">
        <v>4</v>
      </c>
      <c r="D118" s="9">
        <v>7</v>
      </c>
      <c r="E118" s="9">
        <v>8</v>
      </c>
      <c r="F118" s="9">
        <v>5</v>
      </c>
      <c r="G118" s="9">
        <v>1</v>
      </c>
      <c r="H118" s="9">
        <v>2</v>
      </c>
      <c r="I118" s="19" t="s">
        <v>327</v>
      </c>
      <c r="J118" s="22" t="s">
        <v>28</v>
      </c>
      <c r="K118" s="148">
        <v>10291</v>
      </c>
      <c r="L118" s="148">
        <v>0</v>
      </c>
      <c r="M118" s="60">
        <v>0</v>
      </c>
      <c r="N118" s="51">
        <f>SUM(K118:M118)</f>
        <v>10291</v>
      </c>
      <c r="O118" s="1">
        <v>2016</v>
      </c>
    </row>
    <row r="119" spans="1:15" s="243" customFormat="1" ht="45">
      <c r="A119" s="158" t="s">
        <v>160</v>
      </c>
      <c r="B119" s="158" t="s">
        <v>41</v>
      </c>
      <c r="C119" s="158">
        <v>4</v>
      </c>
      <c r="D119" s="158">
        <v>2</v>
      </c>
      <c r="E119" s="158">
        <v>1</v>
      </c>
      <c r="F119" s="158">
        <v>0</v>
      </c>
      <c r="G119" s="158">
        <v>3</v>
      </c>
      <c r="H119" s="158">
        <v>0</v>
      </c>
      <c r="I119" s="238" t="s">
        <v>127</v>
      </c>
      <c r="J119" s="239" t="s">
        <v>29</v>
      </c>
      <c r="K119" s="240">
        <v>72</v>
      </c>
      <c r="L119" s="240">
        <v>60</v>
      </c>
      <c r="M119" s="240">
        <v>60</v>
      </c>
      <c r="N119" s="241">
        <f>K119+L119+M119</f>
        <v>192</v>
      </c>
      <c r="O119" s="242" t="s">
        <v>37</v>
      </c>
    </row>
    <row r="120" spans="1:16" ht="71.25">
      <c r="A120" s="9" t="s">
        <v>160</v>
      </c>
      <c r="B120" s="9" t="s">
        <v>41</v>
      </c>
      <c r="C120" s="9">
        <v>5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41" t="s">
        <v>255</v>
      </c>
      <c r="J120" s="10" t="s">
        <v>28</v>
      </c>
      <c r="K120" s="46">
        <f>K121+K134</f>
        <v>153315.57</v>
      </c>
      <c r="L120" s="46">
        <f>L121+L134</f>
        <v>180850.22</v>
      </c>
      <c r="M120" s="46">
        <f>M121+M134</f>
        <v>237628.59999999998</v>
      </c>
      <c r="N120" s="46">
        <f>SUM(K120:M120)</f>
        <v>571794.39</v>
      </c>
      <c r="O120" s="6">
        <v>2016</v>
      </c>
      <c r="P120" s="224">
        <f>K120-K128-K138-K139-K140</f>
        <v>64672.67000000001</v>
      </c>
    </row>
    <row r="121" spans="1:16" ht="42.75">
      <c r="A121" s="9" t="s">
        <v>160</v>
      </c>
      <c r="B121" s="9" t="s">
        <v>41</v>
      </c>
      <c r="C121" s="9">
        <v>5</v>
      </c>
      <c r="D121" s="9">
        <v>2</v>
      </c>
      <c r="E121" s="9">
        <v>1</v>
      </c>
      <c r="F121" s="9">
        <v>0</v>
      </c>
      <c r="G121" s="9">
        <v>0</v>
      </c>
      <c r="H121" s="9">
        <v>0</v>
      </c>
      <c r="I121" s="41" t="s">
        <v>241</v>
      </c>
      <c r="J121" s="10" t="s">
        <v>28</v>
      </c>
      <c r="K121" s="51">
        <f>K124+K126+K128+K130+K131+K132</f>
        <v>128177.57</v>
      </c>
      <c r="L121" s="51">
        <f>L124+L126+L128+L130+L131+L132</f>
        <v>155361.82</v>
      </c>
      <c r="M121" s="51">
        <f>M124+M126+M128+M130+M131+M132</f>
        <v>211752.8</v>
      </c>
      <c r="N121" s="51">
        <f>SUM(K121:M121)</f>
        <v>495292.19</v>
      </c>
      <c r="O121" s="42">
        <v>2016</v>
      </c>
      <c r="P121" s="218">
        <f>L120-L128-L139-L140</f>
        <v>92336.42</v>
      </c>
    </row>
    <row r="122" spans="1:15" ht="60">
      <c r="A122" s="9" t="s">
        <v>160</v>
      </c>
      <c r="B122" s="9" t="s">
        <v>41</v>
      </c>
      <c r="C122" s="9">
        <v>5</v>
      </c>
      <c r="D122" s="9">
        <v>2</v>
      </c>
      <c r="E122" s="9">
        <v>1</v>
      </c>
      <c r="F122" s="9">
        <v>0</v>
      </c>
      <c r="G122" s="9">
        <v>1</v>
      </c>
      <c r="H122" s="9">
        <v>0</v>
      </c>
      <c r="I122" s="18" t="s">
        <v>130</v>
      </c>
      <c r="J122" s="10" t="s">
        <v>31</v>
      </c>
      <c r="K122" s="32" t="s">
        <v>60</v>
      </c>
      <c r="L122" s="32" t="s">
        <v>60</v>
      </c>
      <c r="M122" s="32" t="s">
        <v>60</v>
      </c>
      <c r="N122" s="226" t="s">
        <v>60</v>
      </c>
      <c r="O122" s="1">
        <v>2016</v>
      </c>
    </row>
    <row r="123" spans="1:16" ht="75">
      <c r="A123" s="9" t="s">
        <v>160</v>
      </c>
      <c r="B123" s="9" t="s">
        <v>41</v>
      </c>
      <c r="C123" s="9">
        <v>5</v>
      </c>
      <c r="D123" s="9">
        <v>2</v>
      </c>
      <c r="E123" s="9">
        <v>1</v>
      </c>
      <c r="F123" s="9">
        <v>0</v>
      </c>
      <c r="G123" s="9">
        <v>1</v>
      </c>
      <c r="H123" s="9">
        <v>0</v>
      </c>
      <c r="I123" s="18" t="s">
        <v>143</v>
      </c>
      <c r="J123" s="22" t="s">
        <v>31</v>
      </c>
      <c r="K123" s="32">
        <v>15</v>
      </c>
      <c r="L123" s="32">
        <v>11.8</v>
      </c>
      <c r="M123" s="32">
        <v>9.7</v>
      </c>
      <c r="N123" s="226">
        <v>11.9</v>
      </c>
      <c r="O123" s="27">
        <v>2016</v>
      </c>
      <c r="P123" s="218">
        <f>M120-M128-M138-M139-M140</f>
        <v>143079.99999999997</v>
      </c>
    </row>
    <row r="124" spans="1:15" ht="60">
      <c r="A124" s="9" t="s">
        <v>160</v>
      </c>
      <c r="B124" s="9" t="s">
        <v>41</v>
      </c>
      <c r="C124" s="9">
        <v>5</v>
      </c>
      <c r="D124" s="9">
        <v>2</v>
      </c>
      <c r="E124" s="9">
        <v>1</v>
      </c>
      <c r="F124" s="9">
        <v>0</v>
      </c>
      <c r="G124" s="9">
        <v>1</v>
      </c>
      <c r="H124" s="9">
        <v>0</v>
      </c>
      <c r="I124" s="18" t="s">
        <v>298</v>
      </c>
      <c r="J124" s="10" t="s">
        <v>28</v>
      </c>
      <c r="K124" s="141">
        <v>14580</v>
      </c>
      <c r="L124" s="141">
        <v>14580</v>
      </c>
      <c r="M124" s="141">
        <v>14580</v>
      </c>
      <c r="N124" s="141">
        <f aca="true" t="shared" si="4" ref="N124:N130">SUM(K124:M124)</f>
        <v>43740</v>
      </c>
      <c r="O124" s="1" t="s">
        <v>37</v>
      </c>
    </row>
    <row r="125" spans="1:20" s="17" customFormat="1" ht="45">
      <c r="A125" s="9" t="s">
        <v>160</v>
      </c>
      <c r="B125" s="9" t="s">
        <v>41</v>
      </c>
      <c r="C125" s="9">
        <v>5</v>
      </c>
      <c r="D125" s="9">
        <v>2</v>
      </c>
      <c r="E125" s="9">
        <v>1</v>
      </c>
      <c r="F125" s="9">
        <v>0</v>
      </c>
      <c r="G125" s="9">
        <v>1</v>
      </c>
      <c r="H125" s="9">
        <v>0</v>
      </c>
      <c r="I125" s="18" t="s">
        <v>132</v>
      </c>
      <c r="J125" s="10" t="s">
        <v>29</v>
      </c>
      <c r="K125" s="145">
        <v>21</v>
      </c>
      <c r="L125" s="145">
        <v>21</v>
      </c>
      <c r="M125" s="145">
        <v>21</v>
      </c>
      <c r="N125" s="141">
        <f t="shared" si="4"/>
        <v>63</v>
      </c>
      <c r="O125" s="1" t="s">
        <v>37</v>
      </c>
      <c r="Q125" s="90"/>
      <c r="R125" s="90"/>
      <c r="S125" s="90"/>
      <c r="T125" s="90"/>
    </row>
    <row r="126" spans="1:16" ht="143.25" customHeight="1">
      <c r="A126" s="9" t="s">
        <v>160</v>
      </c>
      <c r="B126" s="9" t="s">
        <v>41</v>
      </c>
      <c r="C126" s="9">
        <v>5</v>
      </c>
      <c r="D126" s="9">
        <v>2</v>
      </c>
      <c r="E126" s="9">
        <v>1</v>
      </c>
      <c r="F126" s="9">
        <v>0</v>
      </c>
      <c r="G126" s="9">
        <v>2</v>
      </c>
      <c r="H126" s="9">
        <v>3</v>
      </c>
      <c r="I126" s="18" t="s">
        <v>299</v>
      </c>
      <c r="J126" s="10" t="s">
        <v>28</v>
      </c>
      <c r="K126" s="141">
        <v>6193.17</v>
      </c>
      <c r="L126" s="141">
        <v>6377.22</v>
      </c>
      <c r="M126" s="141">
        <v>4500</v>
      </c>
      <c r="N126" s="141">
        <f t="shared" si="4"/>
        <v>17070.39</v>
      </c>
      <c r="O126" s="1" t="s">
        <v>37</v>
      </c>
      <c r="P126" s="218">
        <f>L120-L128-L138-L139</f>
        <v>84588.22</v>
      </c>
    </row>
    <row r="127" spans="1:20" s="17" customFormat="1" ht="60">
      <c r="A127" s="9" t="s">
        <v>160</v>
      </c>
      <c r="B127" s="9" t="s">
        <v>41</v>
      </c>
      <c r="C127" s="9">
        <v>5</v>
      </c>
      <c r="D127" s="9">
        <v>2</v>
      </c>
      <c r="E127" s="9">
        <v>1</v>
      </c>
      <c r="F127" s="9">
        <v>0</v>
      </c>
      <c r="G127" s="9">
        <v>2</v>
      </c>
      <c r="H127" s="9">
        <v>0</v>
      </c>
      <c r="I127" s="18" t="s">
        <v>134</v>
      </c>
      <c r="J127" s="10" t="s">
        <v>29</v>
      </c>
      <c r="K127" s="141">
        <v>3</v>
      </c>
      <c r="L127" s="141">
        <v>3</v>
      </c>
      <c r="M127" s="141">
        <v>2</v>
      </c>
      <c r="N127" s="141">
        <f t="shared" si="4"/>
        <v>8</v>
      </c>
      <c r="O127" s="1" t="s">
        <v>37</v>
      </c>
      <c r="Q127" s="90"/>
      <c r="R127" s="90"/>
      <c r="S127" s="90"/>
      <c r="T127" s="90"/>
    </row>
    <row r="128" spans="1:19" ht="60">
      <c r="A128" s="9" t="s">
        <v>160</v>
      </c>
      <c r="B128" s="9" t="s">
        <v>41</v>
      </c>
      <c r="C128" s="122">
        <v>5</v>
      </c>
      <c r="D128" s="122">
        <v>7</v>
      </c>
      <c r="E128" s="122">
        <v>8</v>
      </c>
      <c r="F128" s="122">
        <v>7</v>
      </c>
      <c r="G128" s="122">
        <v>4</v>
      </c>
      <c r="H128" s="9">
        <v>2</v>
      </c>
      <c r="I128" s="18" t="s">
        <v>300</v>
      </c>
      <c r="J128" s="10" t="s">
        <v>28</v>
      </c>
      <c r="K128" s="144">
        <v>63504.9</v>
      </c>
      <c r="L128" s="144">
        <v>70773.6</v>
      </c>
      <c r="M128" s="144">
        <v>68672.8</v>
      </c>
      <c r="N128" s="144">
        <f t="shared" si="4"/>
        <v>202951.3</v>
      </c>
      <c r="O128" s="1" t="s">
        <v>37</v>
      </c>
      <c r="P128" s="204"/>
      <c r="Q128" s="216"/>
      <c r="R128" s="216"/>
      <c r="S128" s="216"/>
    </row>
    <row r="129" spans="1:20" s="17" customFormat="1" ht="64.5" customHeight="1">
      <c r="A129" s="9" t="s">
        <v>160</v>
      </c>
      <c r="B129" s="9" t="s">
        <v>41</v>
      </c>
      <c r="C129" s="9">
        <v>5</v>
      </c>
      <c r="D129" s="9">
        <v>7</v>
      </c>
      <c r="E129" s="9">
        <v>8</v>
      </c>
      <c r="F129" s="9">
        <v>7</v>
      </c>
      <c r="G129" s="9">
        <v>4</v>
      </c>
      <c r="H129" s="9">
        <v>0</v>
      </c>
      <c r="I129" s="18" t="s">
        <v>136</v>
      </c>
      <c r="J129" s="19" t="s">
        <v>29</v>
      </c>
      <c r="K129" s="144">
        <v>5300</v>
      </c>
      <c r="L129" s="144">
        <v>5500</v>
      </c>
      <c r="M129" s="144">
        <v>5500</v>
      </c>
      <c r="N129" s="144">
        <f t="shared" si="4"/>
        <v>16300</v>
      </c>
      <c r="O129" s="6">
        <v>2016</v>
      </c>
      <c r="Q129" s="90"/>
      <c r="R129" s="90"/>
      <c r="S129" s="90"/>
      <c r="T129" s="90"/>
    </row>
    <row r="130" spans="1:19" ht="60">
      <c r="A130" s="9" t="s">
        <v>160</v>
      </c>
      <c r="B130" s="9" t="s">
        <v>41</v>
      </c>
      <c r="C130" s="9">
        <v>5</v>
      </c>
      <c r="D130" s="9">
        <v>2</v>
      </c>
      <c r="E130" s="9">
        <v>1</v>
      </c>
      <c r="F130" s="9">
        <v>0</v>
      </c>
      <c r="G130" s="9">
        <v>4</v>
      </c>
      <c r="H130" s="9">
        <v>3</v>
      </c>
      <c r="I130" s="18" t="s">
        <v>301</v>
      </c>
      <c r="J130" s="10" t="s">
        <v>28</v>
      </c>
      <c r="K130" s="141">
        <v>38148.5</v>
      </c>
      <c r="L130" s="141">
        <v>63631</v>
      </c>
      <c r="M130" s="141">
        <v>124000</v>
      </c>
      <c r="N130" s="149">
        <f t="shared" si="4"/>
        <v>225779.5</v>
      </c>
      <c r="O130" s="6">
        <v>2016</v>
      </c>
      <c r="P130" s="220">
        <f>5359.6+20000+81245.1+88513.8+86413+10291</f>
        <v>291822.5</v>
      </c>
      <c r="Q130" s="216"/>
      <c r="R130" s="216"/>
      <c r="S130" s="216"/>
    </row>
    <row r="131" spans="1:15" ht="75">
      <c r="A131" s="9" t="s">
        <v>160</v>
      </c>
      <c r="B131" s="9" t="s">
        <v>41</v>
      </c>
      <c r="C131" s="9">
        <v>5</v>
      </c>
      <c r="D131" s="9">
        <v>2</v>
      </c>
      <c r="E131" s="9">
        <v>1</v>
      </c>
      <c r="F131" s="9">
        <v>0</v>
      </c>
      <c r="G131" s="9">
        <v>5</v>
      </c>
      <c r="H131" s="122">
        <v>3</v>
      </c>
      <c r="I131" s="142" t="s">
        <v>302</v>
      </c>
      <c r="J131" s="22" t="s">
        <v>28</v>
      </c>
      <c r="K131" s="141">
        <v>309.5</v>
      </c>
      <c r="L131" s="141">
        <v>0</v>
      </c>
      <c r="M131" s="141">
        <v>0</v>
      </c>
      <c r="N131" s="149">
        <f>K131</f>
        <v>309.5</v>
      </c>
      <c r="O131" s="101">
        <v>2016</v>
      </c>
    </row>
    <row r="132" spans="1:15" ht="75">
      <c r="A132" s="9" t="s">
        <v>160</v>
      </c>
      <c r="B132" s="9" t="s">
        <v>41</v>
      </c>
      <c r="C132" s="9">
        <v>5</v>
      </c>
      <c r="D132" s="9">
        <v>2</v>
      </c>
      <c r="E132" s="9">
        <v>1</v>
      </c>
      <c r="F132" s="9">
        <v>0</v>
      </c>
      <c r="G132" s="9">
        <v>6</v>
      </c>
      <c r="H132" s="122">
        <v>3</v>
      </c>
      <c r="I132" s="142" t="s">
        <v>303</v>
      </c>
      <c r="J132" s="22" t="s">
        <v>28</v>
      </c>
      <c r="K132" s="141">
        <v>5441.5</v>
      </c>
      <c r="L132" s="141">
        <v>0</v>
      </c>
      <c r="M132" s="141">
        <v>0</v>
      </c>
      <c r="N132" s="149">
        <f>K132</f>
        <v>5441.5</v>
      </c>
      <c r="O132" s="101">
        <v>2016</v>
      </c>
    </row>
    <row r="133" spans="1:15" ht="15">
      <c r="A133" s="9" t="s">
        <v>160</v>
      </c>
      <c r="B133" s="9" t="s">
        <v>41</v>
      </c>
      <c r="C133" s="9">
        <v>5</v>
      </c>
      <c r="D133" s="9">
        <v>2</v>
      </c>
      <c r="E133" s="9">
        <v>1</v>
      </c>
      <c r="F133" s="9">
        <v>0</v>
      </c>
      <c r="G133" s="9">
        <v>4</v>
      </c>
      <c r="H133" s="9">
        <v>0</v>
      </c>
      <c r="I133" s="18" t="s">
        <v>170</v>
      </c>
      <c r="J133" s="10" t="s">
        <v>35</v>
      </c>
      <c r="K133" s="237">
        <v>4</v>
      </c>
      <c r="L133" s="237">
        <v>4</v>
      </c>
      <c r="M133" s="149">
        <v>4</v>
      </c>
      <c r="N133" s="149">
        <f>SUM(K133:M133)</f>
        <v>12</v>
      </c>
      <c r="O133" s="6">
        <v>2016</v>
      </c>
    </row>
    <row r="134" spans="1:15" ht="96.75" customHeight="1">
      <c r="A134" s="9" t="s">
        <v>160</v>
      </c>
      <c r="B134" s="9" t="s">
        <v>41</v>
      </c>
      <c r="C134" s="9">
        <v>5</v>
      </c>
      <c r="D134" s="9">
        <v>2</v>
      </c>
      <c r="E134" s="9">
        <v>2</v>
      </c>
      <c r="F134" s="9">
        <v>0</v>
      </c>
      <c r="G134" s="9">
        <v>0</v>
      </c>
      <c r="H134" s="9">
        <v>0</v>
      </c>
      <c r="I134" s="41" t="s">
        <v>304</v>
      </c>
      <c r="J134" s="10" t="s">
        <v>28</v>
      </c>
      <c r="K134" s="56">
        <f>K138+K139+K140</f>
        <v>25138</v>
      </c>
      <c r="L134" s="56">
        <f>L138+L139+L140</f>
        <v>25488.4</v>
      </c>
      <c r="M134" s="56">
        <f>M138+M139+M140</f>
        <v>25875.800000000003</v>
      </c>
      <c r="N134" s="45">
        <f>SUM(K134:M134)</f>
        <v>76502.20000000001</v>
      </c>
      <c r="O134" s="6">
        <v>2016</v>
      </c>
    </row>
    <row r="135" spans="1:20" s="17" customFormat="1" ht="57">
      <c r="A135" s="9" t="s">
        <v>160</v>
      </c>
      <c r="B135" s="9" t="s">
        <v>41</v>
      </c>
      <c r="C135" s="9">
        <v>5</v>
      </c>
      <c r="D135" s="9">
        <v>2</v>
      </c>
      <c r="E135" s="9">
        <v>2</v>
      </c>
      <c r="F135" s="9">
        <v>0</v>
      </c>
      <c r="G135" s="9">
        <v>0</v>
      </c>
      <c r="H135" s="16">
        <v>0</v>
      </c>
      <c r="I135" s="20" t="s">
        <v>156</v>
      </c>
      <c r="J135" s="16" t="s">
        <v>31</v>
      </c>
      <c r="K135" s="50">
        <v>0.25</v>
      </c>
      <c r="L135" s="50">
        <v>0.3</v>
      </c>
      <c r="M135" s="50">
        <v>0.3</v>
      </c>
      <c r="N135" s="50">
        <v>0.3</v>
      </c>
      <c r="O135" s="6">
        <v>2016</v>
      </c>
      <c r="Q135" s="90"/>
      <c r="R135" s="90"/>
      <c r="S135" s="90"/>
      <c r="T135" s="90"/>
    </row>
    <row r="136" spans="1:16" ht="90">
      <c r="A136" s="9" t="s">
        <v>160</v>
      </c>
      <c r="B136" s="9" t="s">
        <v>41</v>
      </c>
      <c r="C136" s="9">
        <v>5</v>
      </c>
      <c r="D136" s="9">
        <v>2</v>
      </c>
      <c r="E136" s="9">
        <v>2</v>
      </c>
      <c r="F136" s="9">
        <v>0</v>
      </c>
      <c r="G136" s="9">
        <v>5</v>
      </c>
      <c r="H136" s="9">
        <v>0</v>
      </c>
      <c r="I136" s="18" t="s">
        <v>305</v>
      </c>
      <c r="J136" s="10" t="s">
        <v>36</v>
      </c>
      <c r="K136" s="45" t="s">
        <v>32</v>
      </c>
      <c r="L136" s="45" t="s">
        <v>32</v>
      </c>
      <c r="M136" s="45" t="s">
        <v>32</v>
      </c>
      <c r="N136" s="45" t="s">
        <v>32</v>
      </c>
      <c r="O136" s="1" t="s">
        <v>37</v>
      </c>
      <c r="P136" s="111"/>
    </row>
    <row r="137" spans="1:15" ht="78.75" customHeight="1">
      <c r="A137" s="9" t="s">
        <v>160</v>
      </c>
      <c r="B137" s="9" t="s">
        <v>41</v>
      </c>
      <c r="C137" s="9">
        <v>5</v>
      </c>
      <c r="D137" s="9">
        <v>2</v>
      </c>
      <c r="E137" s="9">
        <v>2</v>
      </c>
      <c r="F137" s="9">
        <v>0</v>
      </c>
      <c r="G137" s="9">
        <v>5</v>
      </c>
      <c r="H137" s="9">
        <v>0</v>
      </c>
      <c r="I137" s="18" t="s">
        <v>157</v>
      </c>
      <c r="J137" s="10" t="s">
        <v>29</v>
      </c>
      <c r="K137" s="51">
        <v>5</v>
      </c>
      <c r="L137" s="51">
        <v>6</v>
      </c>
      <c r="M137" s="51">
        <v>7</v>
      </c>
      <c r="N137" s="51">
        <f>SUM(K137:M137)</f>
        <v>18</v>
      </c>
      <c r="O137" s="26">
        <v>2016</v>
      </c>
    </row>
    <row r="138" spans="1:15" ht="90" customHeight="1">
      <c r="A138" s="122" t="s">
        <v>160</v>
      </c>
      <c r="B138" s="122" t="s">
        <v>41</v>
      </c>
      <c r="C138" s="122">
        <v>5</v>
      </c>
      <c r="D138" s="122">
        <v>5</v>
      </c>
      <c r="E138" s="122">
        <v>0</v>
      </c>
      <c r="F138" s="122">
        <v>8</v>
      </c>
      <c r="G138" s="122">
        <v>2</v>
      </c>
      <c r="H138" s="122">
        <v>1</v>
      </c>
      <c r="I138" s="142" t="s">
        <v>329</v>
      </c>
      <c r="J138" s="143" t="s">
        <v>28</v>
      </c>
      <c r="K138" s="144">
        <v>7397.8</v>
      </c>
      <c r="L138" s="144">
        <v>7748.2</v>
      </c>
      <c r="M138" s="144">
        <v>8135.6</v>
      </c>
      <c r="N138" s="144">
        <f>SUM(K138:M138)</f>
        <v>23281.6</v>
      </c>
      <c r="O138" s="145">
        <v>2016</v>
      </c>
    </row>
    <row r="139" spans="1:15" ht="75">
      <c r="A139" s="122" t="s">
        <v>160</v>
      </c>
      <c r="B139" s="122" t="s">
        <v>41</v>
      </c>
      <c r="C139" s="122">
        <v>5</v>
      </c>
      <c r="D139" s="122">
        <v>7</v>
      </c>
      <c r="E139" s="122">
        <v>8</v>
      </c>
      <c r="F139" s="122">
        <v>6</v>
      </c>
      <c r="G139" s="122">
        <v>4</v>
      </c>
      <c r="H139" s="122">
        <v>2</v>
      </c>
      <c r="I139" s="142" t="s">
        <v>328</v>
      </c>
      <c r="J139" s="143" t="s">
        <v>28</v>
      </c>
      <c r="K139" s="144">
        <v>17740.2</v>
      </c>
      <c r="L139" s="144">
        <v>17740.2</v>
      </c>
      <c r="M139" s="144">
        <v>4519.6</v>
      </c>
      <c r="N139" s="144">
        <f>SUM(K139:M139)</f>
        <v>40000</v>
      </c>
      <c r="O139" s="145">
        <v>2016</v>
      </c>
    </row>
    <row r="140" spans="1:20" s="215" customFormat="1" ht="84.75" customHeight="1">
      <c r="A140" s="122" t="s">
        <v>160</v>
      </c>
      <c r="B140" s="122" t="s">
        <v>41</v>
      </c>
      <c r="C140" s="122">
        <v>5</v>
      </c>
      <c r="D140" s="122">
        <v>7</v>
      </c>
      <c r="E140" s="122">
        <v>8</v>
      </c>
      <c r="F140" s="122">
        <v>7</v>
      </c>
      <c r="G140" s="122">
        <v>5</v>
      </c>
      <c r="H140" s="122">
        <v>2</v>
      </c>
      <c r="I140" s="142" t="s">
        <v>306</v>
      </c>
      <c r="J140" s="143" t="s">
        <v>28</v>
      </c>
      <c r="K140" s="144">
        <v>0</v>
      </c>
      <c r="L140" s="144">
        <v>0</v>
      </c>
      <c r="M140" s="144">
        <v>13220.6</v>
      </c>
      <c r="N140" s="144">
        <f>SUM(K140:M140)</f>
        <v>13220.6</v>
      </c>
      <c r="O140" s="145">
        <v>2016</v>
      </c>
      <c r="Q140" s="90"/>
      <c r="R140" s="90"/>
      <c r="S140" s="90"/>
      <c r="T140" s="90"/>
    </row>
    <row r="141" spans="1:15" ht="60">
      <c r="A141" s="9" t="s">
        <v>160</v>
      </c>
      <c r="B141" s="9" t="s">
        <v>41</v>
      </c>
      <c r="C141" s="9">
        <v>5</v>
      </c>
      <c r="D141" s="9">
        <v>2</v>
      </c>
      <c r="E141" s="9">
        <v>2</v>
      </c>
      <c r="F141" s="9">
        <v>0</v>
      </c>
      <c r="G141" s="9">
        <v>8</v>
      </c>
      <c r="H141" s="9">
        <v>0</v>
      </c>
      <c r="I141" s="18" t="s">
        <v>140</v>
      </c>
      <c r="J141" s="10" t="s">
        <v>29</v>
      </c>
      <c r="K141" s="51">
        <v>10</v>
      </c>
      <c r="L141" s="51">
        <v>10</v>
      </c>
      <c r="M141" s="51">
        <v>10</v>
      </c>
      <c r="N141" s="51">
        <f>SUM(K141:M141)</f>
        <v>30</v>
      </c>
      <c r="O141" s="1" t="s">
        <v>37</v>
      </c>
    </row>
    <row r="142" spans="1:15" ht="105">
      <c r="A142" s="9" t="s">
        <v>160</v>
      </c>
      <c r="B142" s="9" t="s">
        <v>41</v>
      </c>
      <c r="C142" s="9">
        <v>5</v>
      </c>
      <c r="D142" s="9">
        <v>2</v>
      </c>
      <c r="E142" s="9">
        <v>2</v>
      </c>
      <c r="F142" s="9">
        <v>0</v>
      </c>
      <c r="G142" s="9">
        <v>9</v>
      </c>
      <c r="H142" s="9">
        <v>0</v>
      </c>
      <c r="I142" s="19" t="s">
        <v>307</v>
      </c>
      <c r="J142" s="10" t="s">
        <v>36</v>
      </c>
      <c r="K142" s="51" t="s">
        <v>32</v>
      </c>
      <c r="L142" s="51" t="s">
        <v>32</v>
      </c>
      <c r="M142" s="51" t="s">
        <v>32</v>
      </c>
      <c r="N142" s="51" t="s">
        <v>32</v>
      </c>
      <c r="O142" s="1" t="s">
        <v>37</v>
      </c>
    </row>
    <row r="143" spans="1:15" ht="30">
      <c r="A143" s="9" t="s">
        <v>160</v>
      </c>
      <c r="B143" s="9" t="s">
        <v>41</v>
      </c>
      <c r="C143" s="9">
        <v>5</v>
      </c>
      <c r="D143" s="9">
        <v>2</v>
      </c>
      <c r="E143" s="9">
        <v>2</v>
      </c>
      <c r="F143" s="9">
        <v>0</v>
      </c>
      <c r="G143" s="9">
        <v>9</v>
      </c>
      <c r="H143" s="9">
        <v>0</v>
      </c>
      <c r="I143" s="18" t="s">
        <v>138</v>
      </c>
      <c r="J143" s="10" t="s">
        <v>29</v>
      </c>
      <c r="K143" s="51">
        <v>10</v>
      </c>
      <c r="L143" s="51">
        <v>10</v>
      </c>
      <c r="M143" s="51">
        <v>10</v>
      </c>
      <c r="N143" s="51">
        <f>SUM(K143:M143)</f>
        <v>30</v>
      </c>
      <c r="O143" s="1" t="s">
        <v>37</v>
      </c>
    </row>
    <row r="148" ht="15">
      <c r="C148" s="63"/>
    </row>
    <row r="149" ht="15">
      <c r="C149" s="63"/>
    </row>
    <row r="158" ht="15">
      <c r="C158" s="63"/>
    </row>
    <row r="159" ht="15">
      <c r="C159" s="63" t="s">
        <v>158</v>
      </c>
    </row>
    <row r="160" ht="15">
      <c r="C160" s="63" t="s">
        <v>159</v>
      </c>
    </row>
    <row r="215" ht="12.75">
      <c r="A215" s="3" t="s">
        <v>158</v>
      </c>
    </row>
    <row r="216" ht="12.75">
      <c r="A216" s="3" t="s">
        <v>159</v>
      </c>
    </row>
  </sheetData>
  <sheetProtection/>
  <mergeCells count="16">
    <mergeCell ref="C9:C10"/>
    <mergeCell ref="D9:G9"/>
    <mergeCell ref="F10:G10"/>
    <mergeCell ref="K8:M9"/>
    <mergeCell ref="I8:I10"/>
    <mergeCell ref="J8:J10"/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X214"/>
  <sheetViews>
    <sheetView tabSelected="1" view="pageBreakPreview" zoomScaleSheetLayoutView="100" zoomScalePageLayoutView="0" workbookViewId="0" topLeftCell="D1">
      <selection activeCell="M1" sqref="M1:O1"/>
    </sheetView>
  </sheetViews>
  <sheetFormatPr defaultColWidth="9.00390625" defaultRowHeight="12.75"/>
  <cols>
    <col min="1" max="1" width="6.875" style="3" customWidth="1"/>
    <col min="2" max="2" width="8.625" style="3" customWidth="1"/>
    <col min="3" max="7" width="9.375" style="3" bestFit="1" customWidth="1"/>
    <col min="8" max="8" width="9.375" style="3" customWidth="1"/>
    <col min="9" max="9" width="36.25390625" style="3" customWidth="1"/>
    <col min="10" max="10" width="9.375" style="3" bestFit="1" customWidth="1"/>
    <col min="11" max="11" width="14.875" style="3" customWidth="1"/>
    <col min="12" max="12" width="11.375" style="3" customWidth="1"/>
    <col min="13" max="13" width="13.125" style="3" customWidth="1"/>
    <col min="14" max="14" width="23.00390625" style="3" bestFit="1" customWidth="1"/>
    <col min="15" max="15" width="8.25390625" style="3" customWidth="1"/>
    <col min="16" max="16" width="38.875" style="3" customWidth="1"/>
    <col min="17" max="17" width="18.75390625" style="3" customWidth="1"/>
    <col min="18" max="18" width="9.125" style="3" customWidth="1"/>
    <col min="19" max="19" width="21.625" style="3" customWidth="1"/>
    <col min="20" max="16384" width="9.125" style="3" customWidth="1"/>
  </cols>
  <sheetData>
    <row r="1" spans="13:15" ht="169.5" customHeight="1">
      <c r="M1" s="268" t="s">
        <v>383</v>
      </c>
      <c r="N1" s="269"/>
      <c r="O1" s="269"/>
    </row>
    <row r="2" spans="5:10" ht="18.75">
      <c r="E2" s="273" t="s">
        <v>64</v>
      </c>
      <c r="F2" s="273"/>
      <c r="G2" s="273"/>
      <c r="H2" s="273"/>
      <c r="I2" s="273"/>
      <c r="J2" s="273"/>
    </row>
    <row r="3" spans="4:11" ht="19.5" thickBot="1">
      <c r="D3" s="272" t="s">
        <v>39</v>
      </c>
      <c r="E3" s="272"/>
      <c r="F3" s="272"/>
      <c r="G3" s="272"/>
      <c r="H3" s="272"/>
      <c r="I3" s="272"/>
      <c r="J3" s="272"/>
      <c r="K3" s="272"/>
    </row>
    <row r="4" spans="7:10" ht="12.75">
      <c r="G4" s="271" t="s">
        <v>38</v>
      </c>
      <c r="H4" s="271"/>
      <c r="I4" s="271"/>
      <c r="J4" s="271"/>
    </row>
    <row r="6" spans="1:11" ht="30" customHeight="1">
      <c r="A6" s="270"/>
      <c r="B6" s="270"/>
      <c r="C6" s="270"/>
      <c r="D6" s="274" t="s">
        <v>63</v>
      </c>
      <c r="E6" s="274"/>
      <c r="F6" s="274"/>
      <c r="G6" s="274"/>
      <c r="H6" s="274"/>
      <c r="I6" s="274"/>
      <c r="J6" s="274"/>
      <c r="K6" s="274"/>
    </row>
    <row r="8" spans="1:19" ht="78.75" customHeight="1">
      <c r="A8" s="303" t="s">
        <v>15</v>
      </c>
      <c r="B8" s="304"/>
      <c r="C8" s="304"/>
      <c r="D8" s="304"/>
      <c r="E8" s="304"/>
      <c r="F8" s="304"/>
      <c r="G8" s="305"/>
      <c r="H8" s="160" t="s">
        <v>17</v>
      </c>
      <c r="I8" s="319" t="s">
        <v>18</v>
      </c>
      <c r="J8" s="310" t="s">
        <v>19</v>
      </c>
      <c r="K8" s="299" t="s">
        <v>20</v>
      </c>
      <c r="L8" s="317"/>
      <c r="M8" s="300"/>
      <c r="N8" s="299" t="s">
        <v>23</v>
      </c>
      <c r="O8" s="300"/>
      <c r="P8" s="91"/>
      <c r="Q8" s="90"/>
      <c r="R8" s="90"/>
      <c r="S8" s="90"/>
    </row>
    <row r="9" spans="1:19" ht="12.75" customHeight="1">
      <c r="A9" s="306" t="s">
        <v>9</v>
      </c>
      <c r="B9" s="307"/>
      <c r="C9" s="310" t="s">
        <v>10</v>
      </c>
      <c r="D9" s="312" t="s">
        <v>11</v>
      </c>
      <c r="E9" s="313"/>
      <c r="F9" s="313"/>
      <c r="G9" s="314"/>
      <c r="H9" s="297" t="s">
        <v>16</v>
      </c>
      <c r="I9" s="320"/>
      <c r="J9" s="322"/>
      <c r="K9" s="301"/>
      <c r="L9" s="318"/>
      <c r="M9" s="302"/>
      <c r="N9" s="301"/>
      <c r="O9" s="302"/>
      <c r="P9" s="91"/>
      <c r="Q9" s="90"/>
      <c r="R9" s="90"/>
      <c r="S9" s="90"/>
    </row>
    <row r="10" spans="1:19" ht="124.5" customHeight="1">
      <c r="A10" s="308"/>
      <c r="B10" s="309"/>
      <c r="C10" s="311"/>
      <c r="D10" s="251" t="s">
        <v>12</v>
      </c>
      <c r="E10" s="160" t="s">
        <v>13</v>
      </c>
      <c r="F10" s="315" t="s">
        <v>14</v>
      </c>
      <c r="G10" s="316"/>
      <c r="H10" s="298"/>
      <c r="I10" s="321"/>
      <c r="J10" s="311"/>
      <c r="K10" s="101">
        <v>2014</v>
      </c>
      <c r="L10" s="101">
        <v>2015</v>
      </c>
      <c r="M10" s="101">
        <v>2016</v>
      </c>
      <c r="N10" s="27" t="s">
        <v>21</v>
      </c>
      <c r="O10" s="252" t="s">
        <v>22</v>
      </c>
      <c r="P10" s="91"/>
      <c r="Q10" s="90"/>
      <c r="R10" s="90"/>
      <c r="S10" s="90"/>
    </row>
    <row r="11" spans="1:19" ht="12.75">
      <c r="A11" s="161">
        <v>1</v>
      </c>
      <c r="B11" s="161">
        <v>2</v>
      </c>
      <c r="C11" s="161">
        <v>3</v>
      </c>
      <c r="D11" s="161">
        <v>4</v>
      </c>
      <c r="E11" s="161">
        <v>5</v>
      </c>
      <c r="F11" s="161">
        <v>6</v>
      </c>
      <c r="G11" s="161">
        <v>7</v>
      </c>
      <c r="H11" s="161">
        <v>8</v>
      </c>
      <c r="I11" s="161">
        <v>9</v>
      </c>
      <c r="J11" s="161">
        <v>10</v>
      </c>
      <c r="K11" s="161">
        <v>11</v>
      </c>
      <c r="L11" s="161">
        <v>12</v>
      </c>
      <c r="M11" s="161">
        <v>13</v>
      </c>
      <c r="N11" s="161">
        <v>14</v>
      </c>
      <c r="O11" s="161">
        <v>15</v>
      </c>
      <c r="P11" s="92"/>
      <c r="Q11" s="90"/>
      <c r="R11" s="90"/>
      <c r="S11" s="90"/>
    </row>
    <row r="12" spans="1:19" ht="57">
      <c r="A12" s="122" t="s">
        <v>160</v>
      </c>
      <c r="B12" s="122" t="s">
        <v>41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/>
      <c r="I12" s="154" t="s">
        <v>24</v>
      </c>
      <c r="J12" s="22" t="s">
        <v>28</v>
      </c>
      <c r="K12" s="155">
        <f>K13+K17</f>
        <v>593494.03</v>
      </c>
      <c r="L12" s="155">
        <f>L13+L17</f>
        <v>599222.12</v>
      </c>
      <c r="M12" s="155">
        <f>M13+M17</f>
        <v>560566.69</v>
      </c>
      <c r="N12" s="155">
        <f>SUM(K12:M12)</f>
        <v>1753282.8399999999</v>
      </c>
      <c r="O12" s="101">
        <v>2016</v>
      </c>
      <c r="P12" s="91"/>
      <c r="Q12" s="90"/>
      <c r="R12" s="90"/>
      <c r="S12" s="90"/>
    </row>
    <row r="13" spans="1:19" ht="45">
      <c r="A13" s="122" t="s">
        <v>160</v>
      </c>
      <c r="B13" s="122" t="s">
        <v>41</v>
      </c>
      <c r="C13" s="122">
        <v>0</v>
      </c>
      <c r="D13" s="122">
        <v>1</v>
      </c>
      <c r="E13" s="122">
        <v>0</v>
      </c>
      <c r="F13" s="122">
        <v>0</v>
      </c>
      <c r="G13" s="122">
        <v>0</v>
      </c>
      <c r="H13" s="122"/>
      <c r="I13" s="22" t="s">
        <v>277</v>
      </c>
      <c r="J13" s="22" t="s">
        <v>28</v>
      </c>
      <c r="K13" s="149">
        <f>K19+K30+K66</f>
        <v>404418.36</v>
      </c>
      <c r="L13" s="149">
        <f>L19+L30+L66</f>
        <v>396326.89999999997</v>
      </c>
      <c r="M13" s="149">
        <f>M19+M30+M66</f>
        <v>300893.09</v>
      </c>
      <c r="N13" s="149">
        <f>SUM(K13:M13)</f>
        <v>1101638.35</v>
      </c>
      <c r="O13" s="101">
        <v>2016</v>
      </c>
      <c r="P13" s="91"/>
      <c r="Q13" s="90"/>
      <c r="R13" s="90"/>
      <c r="S13" s="90"/>
    </row>
    <row r="14" spans="1:19" s="243" customFormat="1" ht="30">
      <c r="A14" s="122" t="s">
        <v>160</v>
      </c>
      <c r="B14" s="122" t="s">
        <v>41</v>
      </c>
      <c r="C14" s="122">
        <v>0</v>
      </c>
      <c r="D14" s="122">
        <v>1</v>
      </c>
      <c r="E14" s="122">
        <v>0</v>
      </c>
      <c r="F14" s="122">
        <v>0</v>
      </c>
      <c r="G14" s="122">
        <v>0</v>
      </c>
      <c r="H14" s="122"/>
      <c r="I14" s="22" t="s">
        <v>278</v>
      </c>
      <c r="J14" s="22" t="s">
        <v>25</v>
      </c>
      <c r="K14" s="149">
        <v>34166.98</v>
      </c>
      <c r="L14" s="149">
        <v>54964.947</v>
      </c>
      <c r="M14" s="149">
        <v>42915.96</v>
      </c>
      <c r="N14" s="149">
        <f>SUM(K14:M14)</f>
        <v>132047.887</v>
      </c>
      <c r="O14" s="101">
        <v>2016</v>
      </c>
      <c r="P14" s="91" t="s">
        <v>336</v>
      </c>
      <c r="Q14" s="90"/>
      <c r="R14" s="90"/>
      <c r="S14" s="90"/>
    </row>
    <row r="15" spans="1:19" ht="30">
      <c r="A15" s="122" t="s">
        <v>160</v>
      </c>
      <c r="B15" s="122" t="s">
        <v>41</v>
      </c>
      <c r="C15" s="122">
        <v>0</v>
      </c>
      <c r="D15" s="122">
        <v>1</v>
      </c>
      <c r="E15" s="122">
        <v>0</v>
      </c>
      <c r="F15" s="122">
        <v>0</v>
      </c>
      <c r="G15" s="122">
        <v>0</v>
      </c>
      <c r="H15" s="122"/>
      <c r="I15" s="22" t="s">
        <v>279</v>
      </c>
      <c r="J15" s="22" t="s">
        <v>61</v>
      </c>
      <c r="K15" s="101">
        <v>25.8</v>
      </c>
      <c r="L15" s="101">
        <v>26.15</v>
      </c>
      <c r="M15" s="101">
        <v>26.57</v>
      </c>
      <c r="N15" s="101">
        <f>M15</f>
        <v>26.57</v>
      </c>
      <c r="O15" s="101">
        <v>2016</v>
      </c>
      <c r="P15" s="91"/>
      <c r="Q15" s="90"/>
      <c r="R15" s="90"/>
      <c r="S15" s="90"/>
    </row>
    <row r="16" spans="1:19" ht="60">
      <c r="A16" s="122" t="s">
        <v>160</v>
      </c>
      <c r="B16" s="122" t="s">
        <v>41</v>
      </c>
      <c r="C16" s="122">
        <v>0</v>
      </c>
      <c r="D16" s="122">
        <v>1</v>
      </c>
      <c r="E16" s="122">
        <v>0</v>
      </c>
      <c r="F16" s="122">
        <v>0</v>
      </c>
      <c r="G16" s="122">
        <v>0</v>
      </c>
      <c r="H16" s="122"/>
      <c r="I16" s="253" t="s">
        <v>280</v>
      </c>
      <c r="J16" s="22" t="s">
        <v>62</v>
      </c>
      <c r="K16" s="101">
        <v>1.45</v>
      </c>
      <c r="L16" s="101">
        <v>1.44</v>
      </c>
      <c r="M16" s="101">
        <v>1.43</v>
      </c>
      <c r="N16" s="101">
        <f>M16</f>
        <v>1.43</v>
      </c>
      <c r="O16" s="101">
        <v>2016</v>
      </c>
      <c r="P16" s="90"/>
      <c r="Q16" s="90"/>
      <c r="R16" s="90"/>
      <c r="S16" s="90"/>
    </row>
    <row r="17" spans="1:19" ht="75">
      <c r="A17" s="122" t="s">
        <v>160</v>
      </c>
      <c r="B17" s="122" t="s">
        <v>41</v>
      </c>
      <c r="C17" s="122">
        <v>0</v>
      </c>
      <c r="D17" s="122">
        <v>2</v>
      </c>
      <c r="E17" s="122">
        <v>0</v>
      </c>
      <c r="F17" s="122">
        <v>0</v>
      </c>
      <c r="G17" s="122">
        <v>0</v>
      </c>
      <c r="H17" s="122"/>
      <c r="I17" s="22" t="s">
        <v>222</v>
      </c>
      <c r="J17" s="22" t="s">
        <v>28</v>
      </c>
      <c r="K17" s="149">
        <f>K112+K122</f>
        <v>189075.67</v>
      </c>
      <c r="L17" s="149">
        <f>L112+L122</f>
        <v>202895.22</v>
      </c>
      <c r="M17" s="149">
        <f>M112+M122</f>
        <v>259673.59999999998</v>
      </c>
      <c r="N17" s="149">
        <f aca="true" t="shared" si="0" ref="N17:N24">SUM(K17:M17)</f>
        <v>651644.49</v>
      </c>
      <c r="O17" s="101">
        <v>2016</v>
      </c>
      <c r="P17" s="91"/>
      <c r="Q17" s="223">
        <f>K20+K25+K26</f>
        <v>508195.7799999999</v>
      </c>
      <c r="R17" s="90"/>
      <c r="S17" s="90"/>
    </row>
    <row r="18" spans="1:19" ht="60">
      <c r="A18" s="122" t="s">
        <v>160</v>
      </c>
      <c r="B18" s="122" t="s">
        <v>41</v>
      </c>
      <c r="C18" s="122">
        <v>0</v>
      </c>
      <c r="D18" s="122">
        <v>2</v>
      </c>
      <c r="E18" s="122">
        <v>0</v>
      </c>
      <c r="F18" s="122">
        <v>0</v>
      </c>
      <c r="G18" s="122">
        <v>0</v>
      </c>
      <c r="H18" s="122"/>
      <c r="I18" s="22" t="s">
        <v>221</v>
      </c>
      <c r="J18" s="142" t="s">
        <v>26</v>
      </c>
      <c r="K18" s="254">
        <v>136</v>
      </c>
      <c r="L18" s="254">
        <v>100</v>
      </c>
      <c r="M18" s="254">
        <v>100</v>
      </c>
      <c r="N18" s="255">
        <f t="shared" si="0"/>
        <v>336</v>
      </c>
      <c r="O18" s="256">
        <v>2016</v>
      </c>
      <c r="P18" s="90"/>
      <c r="Q18" s="90"/>
      <c r="R18" s="90"/>
      <c r="S18" s="90"/>
    </row>
    <row r="19" spans="1:19" ht="85.5">
      <c r="A19" s="122" t="s">
        <v>160</v>
      </c>
      <c r="B19" s="122" t="s">
        <v>41</v>
      </c>
      <c r="C19" s="122">
        <v>1</v>
      </c>
      <c r="D19" s="122">
        <v>0</v>
      </c>
      <c r="E19" s="122">
        <v>0</v>
      </c>
      <c r="F19" s="122">
        <v>0</v>
      </c>
      <c r="G19" s="122">
        <v>0</v>
      </c>
      <c r="H19" s="122"/>
      <c r="I19" s="154" t="s">
        <v>232</v>
      </c>
      <c r="J19" s="257" t="s">
        <v>27</v>
      </c>
      <c r="K19" s="156">
        <f>K22+K24+K28+K25+K26</f>
        <v>310518.07999999996</v>
      </c>
      <c r="L19" s="156">
        <f>L22+L24+L28</f>
        <v>149210.4</v>
      </c>
      <c r="M19" s="156">
        <f>M22+M24+M28</f>
        <v>209749.91</v>
      </c>
      <c r="N19" s="157">
        <f t="shared" si="0"/>
        <v>669478.39</v>
      </c>
      <c r="O19" s="101">
        <v>2016</v>
      </c>
      <c r="P19" s="90"/>
      <c r="Q19" s="90"/>
      <c r="R19" s="90"/>
      <c r="S19" s="90"/>
    </row>
    <row r="20" spans="1:19" ht="30">
      <c r="A20" s="122" t="s">
        <v>160</v>
      </c>
      <c r="B20" s="122" t="s">
        <v>41</v>
      </c>
      <c r="C20" s="122">
        <v>1</v>
      </c>
      <c r="D20" s="122">
        <v>1</v>
      </c>
      <c r="E20" s="122">
        <v>1</v>
      </c>
      <c r="F20" s="122">
        <v>0</v>
      </c>
      <c r="G20" s="122">
        <v>0</v>
      </c>
      <c r="H20" s="122"/>
      <c r="I20" s="142" t="s">
        <v>282</v>
      </c>
      <c r="J20" s="22" t="s">
        <v>28</v>
      </c>
      <c r="K20" s="230">
        <f>K22+K24+K25+K26+K28</f>
        <v>310518.07999999996</v>
      </c>
      <c r="L20" s="230">
        <f>L22+L24+L28</f>
        <v>149210.4</v>
      </c>
      <c r="M20" s="230">
        <f>M22+M24+M28</f>
        <v>209749.91</v>
      </c>
      <c r="N20" s="105">
        <f t="shared" si="0"/>
        <v>669478.39</v>
      </c>
      <c r="O20" s="101">
        <v>2016</v>
      </c>
      <c r="P20" s="90"/>
      <c r="Q20" s="90"/>
      <c r="R20" s="90"/>
      <c r="S20" s="90"/>
    </row>
    <row r="21" spans="1:19" s="243" customFormat="1" ht="28.5" customHeight="1">
      <c r="A21" s="122" t="s">
        <v>160</v>
      </c>
      <c r="B21" s="122" t="s">
        <v>41</v>
      </c>
      <c r="C21" s="122">
        <v>1</v>
      </c>
      <c r="D21" s="122">
        <v>1</v>
      </c>
      <c r="E21" s="122">
        <v>1</v>
      </c>
      <c r="F21" s="122">
        <v>0</v>
      </c>
      <c r="G21" s="122">
        <v>0</v>
      </c>
      <c r="H21" s="122"/>
      <c r="I21" s="231" t="s">
        <v>342</v>
      </c>
      <c r="J21" s="232" t="s">
        <v>25</v>
      </c>
      <c r="K21" s="141">
        <f>K27</f>
        <v>3135.85</v>
      </c>
      <c r="L21" s="141">
        <f>L27</f>
        <v>6054</v>
      </c>
      <c r="M21" s="141">
        <f>M27</f>
        <v>6072.96</v>
      </c>
      <c r="N21" s="149">
        <f t="shared" si="0"/>
        <v>15262.810000000001</v>
      </c>
      <c r="O21" s="101">
        <v>2016</v>
      </c>
      <c r="P21" s="90"/>
      <c r="Q21" s="90"/>
      <c r="R21" s="90"/>
      <c r="S21" s="90"/>
    </row>
    <row r="22" spans="1:19" ht="30">
      <c r="A22" s="122" t="s">
        <v>160</v>
      </c>
      <c r="B22" s="122" t="s">
        <v>41</v>
      </c>
      <c r="C22" s="122">
        <v>1</v>
      </c>
      <c r="D22" s="122">
        <v>1</v>
      </c>
      <c r="E22" s="122">
        <v>1</v>
      </c>
      <c r="F22" s="122">
        <v>0</v>
      </c>
      <c r="G22" s="122">
        <v>1</v>
      </c>
      <c r="H22" s="122"/>
      <c r="I22" s="142" t="s">
        <v>284</v>
      </c>
      <c r="J22" s="22" t="s">
        <v>28</v>
      </c>
      <c r="K22" s="141">
        <v>4600</v>
      </c>
      <c r="L22" s="141">
        <v>7500</v>
      </c>
      <c r="M22" s="141">
        <v>0</v>
      </c>
      <c r="N22" s="208">
        <f t="shared" si="0"/>
        <v>12100</v>
      </c>
      <c r="O22" s="101">
        <v>2016</v>
      </c>
      <c r="P22" s="90"/>
      <c r="Q22" s="90"/>
      <c r="R22" s="90"/>
      <c r="S22" s="90"/>
    </row>
    <row r="23" spans="1:19" ht="36.75" customHeight="1">
      <c r="A23" s="122" t="s">
        <v>160</v>
      </c>
      <c r="B23" s="122" t="s">
        <v>41</v>
      </c>
      <c r="C23" s="122">
        <v>1</v>
      </c>
      <c r="D23" s="122">
        <v>1</v>
      </c>
      <c r="E23" s="122">
        <v>1</v>
      </c>
      <c r="F23" s="122">
        <v>0</v>
      </c>
      <c r="G23" s="122">
        <v>1</v>
      </c>
      <c r="H23" s="122"/>
      <c r="I23" s="142" t="s">
        <v>322</v>
      </c>
      <c r="J23" s="22" t="s">
        <v>29</v>
      </c>
      <c r="K23" s="101">
        <v>2</v>
      </c>
      <c r="L23" s="101">
        <v>2</v>
      </c>
      <c r="M23" s="101">
        <v>0</v>
      </c>
      <c r="N23" s="250">
        <f t="shared" si="0"/>
        <v>4</v>
      </c>
      <c r="O23" s="101">
        <v>2016</v>
      </c>
      <c r="P23" s="90"/>
      <c r="Q23" s="90"/>
      <c r="R23" s="90"/>
      <c r="S23" s="90"/>
    </row>
    <row r="24" spans="1:19" ht="43.5" customHeight="1">
      <c r="A24" s="122" t="s">
        <v>160</v>
      </c>
      <c r="B24" s="122" t="s">
        <v>41</v>
      </c>
      <c r="C24" s="122">
        <v>1</v>
      </c>
      <c r="D24" s="122">
        <v>1</v>
      </c>
      <c r="E24" s="122">
        <v>1</v>
      </c>
      <c r="F24" s="122">
        <v>0</v>
      </c>
      <c r="G24" s="122">
        <v>2</v>
      </c>
      <c r="H24" s="122">
        <v>3</v>
      </c>
      <c r="I24" s="22" t="s">
        <v>285</v>
      </c>
      <c r="J24" s="22" t="s">
        <v>28</v>
      </c>
      <c r="K24" s="102">
        <v>98240.38</v>
      </c>
      <c r="L24" s="150">
        <v>121710.4</v>
      </c>
      <c r="M24" s="150">
        <v>199749.91</v>
      </c>
      <c r="N24" s="208">
        <f t="shared" si="0"/>
        <v>419700.69</v>
      </c>
      <c r="O24" s="101">
        <v>2016</v>
      </c>
      <c r="P24" s="90"/>
      <c r="Q24" s="90" t="s">
        <v>261</v>
      </c>
      <c r="R24" s="90"/>
      <c r="S24" s="90"/>
    </row>
    <row r="25" spans="1:24" ht="55.5" customHeight="1">
      <c r="A25" s="122" t="s">
        <v>160</v>
      </c>
      <c r="B25" s="122" t="s">
        <v>41</v>
      </c>
      <c r="C25" s="122">
        <v>1</v>
      </c>
      <c r="D25" s="122">
        <v>9</v>
      </c>
      <c r="E25" s="122">
        <v>5</v>
      </c>
      <c r="F25" s="122">
        <v>0</v>
      </c>
      <c r="G25" s="122">
        <v>2</v>
      </c>
      <c r="H25" s="162" t="s">
        <v>247</v>
      </c>
      <c r="I25" s="22" t="s">
        <v>376</v>
      </c>
      <c r="J25" s="22" t="s">
        <v>28</v>
      </c>
      <c r="K25" s="102">
        <v>192318.1</v>
      </c>
      <c r="L25" s="141">
        <v>0</v>
      </c>
      <c r="M25" s="141">
        <v>0</v>
      </c>
      <c r="N25" s="208">
        <f>K25</f>
        <v>192318.1</v>
      </c>
      <c r="O25" s="101">
        <v>2015</v>
      </c>
      <c r="P25" s="90" t="s">
        <v>349</v>
      </c>
      <c r="Q25" s="90" t="s">
        <v>196</v>
      </c>
      <c r="R25" s="90"/>
      <c r="S25" s="90"/>
      <c r="T25" s="90"/>
      <c r="U25" s="90"/>
      <c r="V25" s="90"/>
      <c r="W25" s="90"/>
      <c r="X25" s="90"/>
    </row>
    <row r="26" spans="1:24" ht="52.5" customHeight="1">
      <c r="A26" s="122" t="s">
        <v>160</v>
      </c>
      <c r="B26" s="122" t="s">
        <v>41</v>
      </c>
      <c r="C26" s="122">
        <v>1</v>
      </c>
      <c r="D26" s="122">
        <v>9</v>
      </c>
      <c r="E26" s="122">
        <v>6</v>
      </c>
      <c r="F26" s="122">
        <v>0</v>
      </c>
      <c r="G26" s="122">
        <v>2</v>
      </c>
      <c r="H26" s="122">
        <v>2</v>
      </c>
      <c r="I26" s="22" t="s">
        <v>375</v>
      </c>
      <c r="J26" s="22" t="s">
        <v>28</v>
      </c>
      <c r="K26" s="102">
        <v>5359.6</v>
      </c>
      <c r="L26" s="141">
        <v>0</v>
      </c>
      <c r="M26" s="141">
        <v>0</v>
      </c>
      <c r="N26" s="208">
        <f>K26</f>
        <v>5359.6</v>
      </c>
      <c r="O26" s="101">
        <v>2015</v>
      </c>
      <c r="P26" s="90" t="s">
        <v>332</v>
      </c>
      <c r="Q26" s="90"/>
      <c r="R26" s="90"/>
      <c r="S26" s="90"/>
      <c r="T26" s="90"/>
      <c r="U26" s="90"/>
      <c r="V26" s="90"/>
      <c r="W26" s="90"/>
      <c r="X26" s="90"/>
    </row>
    <row r="27" spans="1:19" ht="42.75" customHeight="1">
      <c r="A27" s="122" t="s">
        <v>160</v>
      </c>
      <c r="B27" s="122" t="s">
        <v>41</v>
      </c>
      <c r="C27" s="122">
        <v>1</v>
      </c>
      <c r="D27" s="122">
        <v>1</v>
      </c>
      <c r="E27" s="122">
        <v>1</v>
      </c>
      <c r="F27" s="122">
        <v>0</v>
      </c>
      <c r="G27" s="122">
        <v>2</v>
      </c>
      <c r="H27" s="122"/>
      <c r="I27" s="142" t="s">
        <v>354</v>
      </c>
      <c r="J27" s="232" t="s">
        <v>25</v>
      </c>
      <c r="K27" s="144">
        <v>3135.85</v>
      </c>
      <c r="L27" s="144">
        <v>6054</v>
      </c>
      <c r="M27" s="144">
        <v>6072.96</v>
      </c>
      <c r="N27" s="258">
        <f>SUM(K27:M27)</f>
        <v>15262.810000000001</v>
      </c>
      <c r="O27" s="101">
        <v>2016</v>
      </c>
      <c r="P27" s="90" t="s">
        <v>335</v>
      </c>
      <c r="Q27" s="90" t="s">
        <v>260</v>
      </c>
      <c r="R27" s="90"/>
      <c r="S27" s="90"/>
    </row>
    <row r="28" spans="1:19" ht="45">
      <c r="A28" s="122" t="s">
        <v>160</v>
      </c>
      <c r="B28" s="122" t="s">
        <v>41</v>
      </c>
      <c r="C28" s="122">
        <v>1</v>
      </c>
      <c r="D28" s="122">
        <v>1</v>
      </c>
      <c r="E28" s="122">
        <v>1</v>
      </c>
      <c r="F28" s="122">
        <v>0</v>
      </c>
      <c r="G28" s="122">
        <v>3</v>
      </c>
      <c r="H28" s="122">
        <v>3</v>
      </c>
      <c r="I28" s="22" t="s">
        <v>334</v>
      </c>
      <c r="J28" s="22" t="s">
        <v>28</v>
      </c>
      <c r="K28" s="141">
        <v>10000</v>
      </c>
      <c r="L28" s="141">
        <v>20000</v>
      </c>
      <c r="M28" s="141">
        <v>10000</v>
      </c>
      <c r="N28" s="149">
        <f>SUM(K28:M28)</f>
        <v>40000</v>
      </c>
      <c r="O28" s="101">
        <v>2016</v>
      </c>
      <c r="P28" s="90"/>
      <c r="Q28" s="90"/>
      <c r="R28" s="90"/>
      <c r="S28" s="90"/>
    </row>
    <row r="29" spans="1:19" ht="48" customHeight="1">
      <c r="A29" s="122" t="s">
        <v>160</v>
      </c>
      <c r="B29" s="122" t="s">
        <v>41</v>
      </c>
      <c r="C29" s="122">
        <v>1</v>
      </c>
      <c r="D29" s="122">
        <v>1</v>
      </c>
      <c r="E29" s="122">
        <v>1</v>
      </c>
      <c r="F29" s="122">
        <v>0</v>
      </c>
      <c r="G29" s="122">
        <v>3</v>
      </c>
      <c r="H29" s="122">
        <v>3</v>
      </c>
      <c r="I29" s="142" t="s">
        <v>78</v>
      </c>
      <c r="J29" s="22" t="s">
        <v>29</v>
      </c>
      <c r="K29" s="101">
        <v>6</v>
      </c>
      <c r="L29" s="101">
        <v>3</v>
      </c>
      <c r="M29" s="101">
        <v>6</v>
      </c>
      <c r="N29" s="101">
        <f>SUM(K29:M29)</f>
        <v>15</v>
      </c>
      <c r="O29" s="101">
        <v>2016</v>
      </c>
      <c r="P29" s="90"/>
      <c r="Q29" s="90"/>
      <c r="R29" s="90"/>
      <c r="S29" s="90"/>
    </row>
    <row r="30" spans="1:19" ht="47.25">
      <c r="A30" s="122" t="s">
        <v>160</v>
      </c>
      <c r="B30" s="122" t="s">
        <v>41</v>
      </c>
      <c r="C30" s="122">
        <v>2</v>
      </c>
      <c r="D30" s="122">
        <v>0</v>
      </c>
      <c r="E30" s="122">
        <v>0</v>
      </c>
      <c r="F30" s="122">
        <v>0</v>
      </c>
      <c r="G30" s="122">
        <v>0</v>
      </c>
      <c r="H30" s="122"/>
      <c r="I30" s="154" t="s">
        <v>231</v>
      </c>
      <c r="J30" s="154" t="s">
        <v>28</v>
      </c>
      <c r="K30" s="156">
        <f>K31+K49</f>
        <v>91793.54000000001</v>
      </c>
      <c r="L30" s="156">
        <f>L31+L49</f>
        <v>195370.71</v>
      </c>
      <c r="M30" s="156">
        <f>M31+M49</f>
        <v>72825</v>
      </c>
      <c r="N30" s="155">
        <f>SUM(K30:M30)</f>
        <v>359989.25</v>
      </c>
      <c r="O30" s="101">
        <v>2016</v>
      </c>
      <c r="P30" s="90" t="s">
        <v>339</v>
      </c>
      <c r="Q30" s="90"/>
      <c r="R30" s="90"/>
      <c r="S30" s="90"/>
    </row>
    <row r="31" spans="1:19" ht="30">
      <c r="A31" s="122" t="s">
        <v>160</v>
      </c>
      <c r="B31" s="122" t="s">
        <v>41</v>
      </c>
      <c r="C31" s="122">
        <v>2</v>
      </c>
      <c r="D31" s="122">
        <v>1</v>
      </c>
      <c r="E31" s="122">
        <v>1</v>
      </c>
      <c r="F31" s="122">
        <v>0</v>
      </c>
      <c r="G31" s="122">
        <v>0</v>
      </c>
      <c r="H31" s="122"/>
      <c r="I31" s="142" t="s">
        <v>223</v>
      </c>
      <c r="J31" s="22" t="s">
        <v>28</v>
      </c>
      <c r="K31" s="149">
        <f>K34+K36+K38+K40+K42+K44+K46</f>
        <v>55447.64</v>
      </c>
      <c r="L31" s="149">
        <f>L34+L36+L38+L40+L42+L44+L46</f>
        <v>195370.71</v>
      </c>
      <c r="M31" s="149">
        <f>M34+M36+M38+M40+M42+M44+M46</f>
        <v>60225</v>
      </c>
      <c r="N31" s="149">
        <f>SUM(K31:M31)</f>
        <v>311043.35</v>
      </c>
      <c r="O31" s="101">
        <v>2015</v>
      </c>
      <c r="P31" s="90" t="s">
        <v>341</v>
      </c>
      <c r="Q31" s="90"/>
      <c r="R31" s="90"/>
      <c r="S31" s="90"/>
    </row>
    <row r="32" spans="1:19" ht="30">
      <c r="A32" s="122" t="s">
        <v>160</v>
      </c>
      <c r="B32" s="122" t="s">
        <v>41</v>
      </c>
      <c r="C32" s="122">
        <v>2</v>
      </c>
      <c r="D32" s="122">
        <v>1</v>
      </c>
      <c r="E32" s="122">
        <v>1</v>
      </c>
      <c r="F32" s="122">
        <v>0</v>
      </c>
      <c r="G32" s="122">
        <v>0</v>
      </c>
      <c r="H32" s="122"/>
      <c r="I32" s="142" t="s">
        <v>286</v>
      </c>
      <c r="J32" s="22" t="s">
        <v>57</v>
      </c>
      <c r="K32" s="101">
        <v>7.2</v>
      </c>
      <c r="L32" s="104">
        <v>8.2</v>
      </c>
      <c r="M32" s="101">
        <v>8.2</v>
      </c>
      <c r="N32" s="101">
        <f>M32</f>
        <v>8.2</v>
      </c>
      <c r="O32" s="101">
        <v>2015</v>
      </c>
      <c r="P32" s="90"/>
      <c r="Q32" s="90"/>
      <c r="R32" s="90"/>
      <c r="S32" s="90"/>
    </row>
    <row r="33" spans="1:19" ht="73.5" customHeight="1">
      <c r="A33" s="122" t="s">
        <v>160</v>
      </c>
      <c r="B33" s="122" t="s">
        <v>41</v>
      </c>
      <c r="C33" s="122">
        <v>2</v>
      </c>
      <c r="D33" s="122">
        <v>1</v>
      </c>
      <c r="E33" s="122">
        <v>1</v>
      </c>
      <c r="F33" s="122">
        <v>0</v>
      </c>
      <c r="G33" s="122">
        <v>0</v>
      </c>
      <c r="H33" s="122"/>
      <c r="I33" s="142" t="s">
        <v>287</v>
      </c>
      <c r="J33" s="22" t="s">
        <v>58</v>
      </c>
      <c r="K33" s="101">
        <v>0.524</v>
      </c>
      <c r="L33" s="101">
        <v>0.525</v>
      </c>
      <c r="M33" s="101">
        <v>0.526</v>
      </c>
      <c r="N33" s="101">
        <f>M33</f>
        <v>0.526</v>
      </c>
      <c r="O33" s="101">
        <v>2016</v>
      </c>
      <c r="P33" s="90"/>
      <c r="Q33" s="90"/>
      <c r="R33" s="90"/>
      <c r="S33" s="90"/>
    </row>
    <row r="34" spans="1:19" ht="45">
      <c r="A34" s="122" t="s">
        <v>160</v>
      </c>
      <c r="B34" s="122" t="s">
        <v>41</v>
      </c>
      <c r="C34" s="122">
        <v>2</v>
      </c>
      <c r="D34" s="122">
        <v>1</v>
      </c>
      <c r="E34" s="122">
        <v>1</v>
      </c>
      <c r="F34" s="122">
        <v>0</v>
      </c>
      <c r="G34" s="122">
        <v>1</v>
      </c>
      <c r="H34" s="122">
        <v>3</v>
      </c>
      <c r="I34" s="22" t="s">
        <v>295</v>
      </c>
      <c r="J34" s="22" t="s">
        <v>28</v>
      </c>
      <c r="K34" s="141">
        <v>0</v>
      </c>
      <c r="L34" s="141">
        <v>96132.69</v>
      </c>
      <c r="M34" s="141">
        <v>0</v>
      </c>
      <c r="N34" s="149">
        <f>SUM(K34:M34)</f>
        <v>96132.69</v>
      </c>
      <c r="O34" s="101">
        <v>2015</v>
      </c>
      <c r="P34" s="90"/>
      <c r="Q34" s="90" t="s">
        <v>264</v>
      </c>
      <c r="R34" s="90"/>
      <c r="S34" s="90"/>
    </row>
    <row r="35" spans="1:19" ht="15">
      <c r="A35" s="122" t="s">
        <v>160</v>
      </c>
      <c r="B35" s="122" t="s">
        <v>41</v>
      </c>
      <c r="C35" s="122">
        <v>2</v>
      </c>
      <c r="D35" s="122">
        <v>1</v>
      </c>
      <c r="E35" s="122">
        <v>1</v>
      </c>
      <c r="F35" s="122">
        <v>0</v>
      </c>
      <c r="G35" s="122">
        <v>1</v>
      </c>
      <c r="H35" s="122"/>
      <c r="I35" s="142" t="s">
        <v>83</v>
      </c>
      <c r="J35" s="22" t="s">
        <v>30</v>
      </c>
      <c r="K35" s="101">
        <v>0</v>
      </c>
      <c r="L35" s="101">
        <v>11843</v>
      </c>
      <c r="M35" s="101">
        <v>0</v>
      </c>
      <c r="N35" s="101">
        <f>L35</f>
        <v>11843</v>
      </c>
      <c r="O35" s="101">
        <v>2015</v>
      </c>
      <c r="P35" s="90"/>
      <c r="Q35" s="90"/>
      <c r="R35" s="90"/>
      <c r="S35" s="90"/>
    </row>
    <row r="36" spans="1:19" ht="30">
      <c r="A36" s="122" t="s">
        <v>160</v>
      </c>
      <c r="B36" s="122" t="s">
        <v>41</v>
      </c>
      <c r="C36" s="122">
        <v>2</v>
      </c>
      <c r="D36" s="122">
        <v>1</v>
      </c>
      <c r="E36" s="122">
        <v>2</v>
      </c>
      <c r="F36" s="122">
        <v>0</v>
      </c>
      <c r="G36" s="122">
        <v>2</v>
      </c>
      <c r="H36" s="122">
        <v>3</v>
      </c>
      <c r="I36" s="22" t="s">
        <v>296</v>
      </c>
      <c r="J36" s="22" t="s">
        <v>28</v>
      </c>
      <c r="K36" s="141">
        <v>31081.04</v>
      </c>
      <c r="L36" s="141">
        <v>48125</v>
      </c>
      <c r="M36" s="141">
        <v>40125</v>
      </c>
      <c r="N36" s="149">
        <f>SUM(K36:M36)</f>
        <v>119331.04000000001</v>
      </c>
      <c r="O36" s="101">
        <v>2016</v>
      </c>
      <c r="P36" s="90"/>
      <c r="Q36" s="90"/>
      <c r="R36" s="90"/>
      <c r="S36" s="90"/>
    </row>
    <row r="37" spans="1:19" ht="15">
      <c r="A37" s="122" t="s">
        <v>160</v>
      </c>
      <c r="B37" s="122" t="s">
        <v>41</v>
      </c>
      <c r="C37" s="122">
        <v>2</v>
      </c>
      <c r="D37" s="122">
        <v>1</v>
      </c>
      <c r="E37" s="122">
        <v>2</v>
      </c>
      <c r="F37" s="122">
        <v>0</v>
      </c>
      <c r="G37" s="122">
        <v>2</v>
      </c>
      <c r="H37" s="122"/>
      <c r="I37" s="142" t="s">
        <v>83</v>
      </c>
      <c r="J37" s="22" t="s">
        <v>30</v>
      </c>
      <c r="K37" s="101">
        <v>72.4</v>
      </c>
      <c r="L37" s="101">
        <v>112.1</v>
      </c>
      <c r="M37" s="101">
        <v>93.5</v>
      </c>
      <c r="N37" s="101">
        <f>SUM(K37:M37)</f>
        <v>278</v>
      </c>
      <c r="O37" s="101">
        <v>2016</v>
      </c>
      <c r="P37" s="90"/>
      <c r="Q37" s="90"/>
      <c r="R37" s="90"/>
      <c r="S37" s="90"/>
    </row>
    <row r="38" spans="1:19" ht="45">
      <c r="A38" s="122" t="s">
        <v>160</v>
      </c>
      <c r="B38" s="122" t="s">
        <v>41</v>
      </c>
      <c r="C38" s="122">
        <v>2</v>
      </c>
      <c r="D38" s="122">
        <v>1</v>
      </c>
      <c r="E38" s="122">
        <v>2</v>
      </c>
      <c r="F38" s="122">
        <v>0</v>
      </c>
      <c r="G38" s="122">
        <v>3</v>
      </c>
      <c r="H38" s="122">
        <v>3</v>
      </c>
      <c r="I38" s="22" t="s">
        <v>297</v>
      </c>
      <c r="J38" s="22" t="s">
        <v>28</v>
      </c>
      <c r="K38" s="141">
        <v>0</v>
      </c>
      <c r="L38" s="141">
        <v>0</v>
      </c>
      <c r="M38" s="141">
        <v>100</v>
      </c>
      <c r="N38" s="149">
        <f aca="true" t="shared" si="1" ref="N38:N49">SUM(K38:M38)</f>
        <v>100</v>
      </c>
      <c r="O38" s="101">
        <v>2016</v>
      </c>
      <c r="P38" s="90"/>
      <c r="Q38" s="90"/>
      <c r="R38" s="90"/>
      <c r="S38" s="90"/>
    </row>
    <row r="39" spans="1:19" ht="48" customHeight="1">
      <c r="A39" s="122" t="s">
        <v>160</v>
      </c>
      <c r="B39" s="122" t="s">
        <v>41</v>
      </c>
      <c r="C39" s="122">
        <v>2</v>
      </c>
      <c r="D39" s="122">
        <v>1</v>
      </c>
      <c r="E39" s="122">
        <v>2</v>
      </c>
      <c r="F39" s="122">
        <v>0</v>
      </c>
      <c r="G39" s="122">
        <v>3</v>
      </c>
      <c r="H39" s="122"/>
      <c r="I39" s="142" t="s">
        <v>86</v>
      </c>
      <c r="J39" s="22" t="s">
        <v>29</v>
      </c>
      <c r="K39" s="101">
        <v>0</v>
      </c>
      <c r="L39" s="101">
        <v>0</v>
      </c>
      <c r="M39" s="101">
        <v>1</v>
      </c>
      <c r="N39" s="101">
        <f t="shared" si="1"/>
        <v>1</v>
      </c>
      <c r="O39" s="101">
        <v>2016</v>
      </c>
      <c r="P39" s="90"/>
      <c r="Q39" s="90"/>
      <c r="R39" s="90"/>
      <c r="S39" s="90"/>
    </row>
    <row r="40" spans="1:19" ht="30">
      <c r="A40" s="122" t="s">
        <v>160</v>
      </c>
      <c r="B40" s="122" t="s">
        <v>41</v>
      </c>
      <c r="C40" s="122">
        <v>2</v>
      </c>
      <c r="D40" s="122">
        <v>1</v>
      </c>
      <c r="E40" s="122">
        <v>2</v>
      </c>
      <c r="F40" s="122">
        <v>0</v>
      </c>
      <c r="G40" s="122">
        <v>4</v>
      </c>
      <c r="H40" s="122">
        <v>3</v>
      </c>
      <c r="I40" s="22" t="s">
        <v>288</v>
      </c>
      <c r="J40" s="22" t="s">
        <v>28</v>
      </c>
      <c r="K40" s="141">
        <v>12954.1</v>
      </c>
      <c r="L40" s="141">
        <v>11113.02</v>
      </c>
      <c r="M40" s="141">
        <v>10000</v>
      </c>
      <c r="N40" s="149">
        <f t="shared" si="1"/>
        <v>34067.12</v>
      </c>
      <c r="O40" s="101">
        <v>2016</v>
      </c>
      <c r="P40" s="90"/>
      <c r="Q40" s="90" t="s">
        <v>266</v>
      </c>
      <c r="R40" s="90"/>
      <c r="S40" s="90"/>
    </row>
    <row r="41" spans="1:19" ht="26.25" customHeight="1">
      <c r="A41" s="122" t="s">
        <v>160</v>
      </c>
      <c r="B41" s="122" t="s">
        <v>41</v>
      </c>
      <c r="C41" s="122">
        <v>2</v>
      </c>
      <c r="D41" s="122">
        <v>1</v>
      </c>
      <c r="E41" s="122">
        <v>2</v>
      </c>
      <c r="F41" s="122">
        <v>0</v>
      </c>
      <c r="G41" s="122">
        <v>4</v>
      </c>
      <c r="H41" s="122"/>
      <c r="I41" s="142" t="s">
        <v>88</v>
      </c>
      <c r="J41" s="22" t="s">
        <v>29</v>
      </c>
      <c r="K41" s="101">
        <v>12</v>
      </c>
      <c r="L41" s="101">
        <v>6</v>
      </c>
      <c r="M41" s="101">
        <v>12</v>
      </c>
      <c r="N41" s="101">
        <f t="shared" si="1"/>
        <v>30</v>
      </c>
      <c r="O41" s="101">
        <v>2016</v>
      </c>
      <c r="P41" s="90"/>
      <c r="Q41" s="90"/>
      <c r="R41" s="90"/>
      <c r="S41" s="90"/>
    </row>
    <row r="42" spans="1:19" ht="45">
      <c r="A42" s="122" t="s">
        <v>160</v>
      </c>
      <c r="B42" s="122" t="s">
        <v>41</v>
      </c>
      <c r="C42" s="122">
        <v>2</v>
      </c>
      <c r="D42" s="122">
        <v>1</v>
      </c>
      <c r="E42" s="122">
        <v>2</v>
      </c>
      <c r="F42" s="122">
        <v>0</v>
      </c>
      <c r="G42" s="122">
        <v>5</v>
      </c>
      <c r="H42" s="122">
        <v>3</v>
      </c>
      <c r="I42" s="22" t="s">
        <v>289</v>
      </c>
      <c r="J42" s="22" t="s">
        <v>28</v>
      </c>
      <c r="K42" s="141">
        <v>9500</v>
      </c>
      <c r="L42" s="141">
        <v>0</v>
      </c>
      <c r="M42" s="141">
        <v>0</v>
      </c>
      <c r="N42" s="149">
        <f t="shared" si="1"/>
        <v>9500</v>
      </c>
      <c r="O42" s="101">
        <v>2014</v>
      </c>
      <c r="P42" s="219">
        <f>K49+K31</f>
        <v>91793.54000000001</v>
      </c>
      <c r="Q42" s="90"/>
      <c r="R42" s="90"/>
      <c r="S42" s="90"/>
    </row>
    <row r="43" spans="1:19" ht="15">
      <c r="A43" s="122" t="s">
        <v>160</v>
      </c>
      <c r="B43" s="122" t="s">
        <v>41</v>
      </c>
      <c r="C43" s="122">
        <v>2</v>
      </c>
      <c r="D43" s="122">
        <v>1</v>
      </c>
      <c r="E43" s="122">
        <v>2</v>
      </c>
      <c r="F43" s="122">
        <v>0</v>
      </c>
      <c r="G43" s="122">
        <v>5</v>
      </c>
      <c r="H43" s="122"/>
      <c r="I43" s="142" t="s">
        <v>90</v>
      </c>
      <c r="J43" s="22" t="s">
        <v>32</v>
      </c>
      <c r="K43" s="101">
        <v>1</v>
      </c>
      <c r="L43" s="101">
        <v>0</v>
      </c>
      <c r="M43" s="101">
        <v>0</v>
      </c>
      <c r="N43" s="101">
        <f t="shared" si="1"/>
        <v>1</v>
      </c>
      <c r="O43" s="101">
        <v>2014</v>
      </c>
      <c r="P43" s="90"/>
      <c r="Q43" s="90"/>
      <c r="R43" s="90"/>
      <c r="S43" s="90"/>
    </row>
    <row r="44" spans="1:19" ht="45">
      <c r="A44" s="122" t="s">
        <v>160</v>
      </c>
      <c r="B44" s="122" t="s">
        <v>41</v>
      </c>
      <c r="C44" s="122">
        <v>2</v>
      </c>
      <c r="D44" s="122">
        <v>1</v>
      </c>
      <c r="E44" s="122">
        <v>2</v>
      </c>
      <c r="F44" s="122">
        <v>0</v>
      </c>
      <c r="G44" s="122">
        <v>6</v>
      </c>
      <c r="H44" s="122">
        <v>3</v>
      </c>
      <c r="I44" s="22" t="s">
        <v>308</v>
      </c>
      <c r="J44" s="22" t="s">
        <v>28</v>
      </c>
      <c r="K44" s="141">
        <v>1912.5</v>
      </c>
      <c r="L44" s="141">
        <v>0</v>
      </c>
      <c r="M44" s="141">
        <v>0</v>
      </c>
      <c r="N44" s="149">
        <f t="shared" si="1"/>
        <v>1912.5</v>
      </c>
      <c r="O44" s="101">
        <v>2014</v>
      </c>
      <c r="P44" s="90"/>
      <c r="Q44" s="90"/>
      <c r="R44" s="90">
        <f>31081+12954.1+9600+1912.5+5000+9145.9</f>
        <v>69693.5</v>
      </c>
      <c r="S44" s="90"/>
    </row>
    <row r="45" spans="1:19" ht="15">
      <c r="A45" s="122" t="s">
        <v>160</v>
      </c>
      <c r="B45" s="122" t="s">
        <v>41</v>
      </c>
      <c r="C45" s="122">
        <v>2</v>
      </c>
      <c r="D45" s="122">
        <v>1</v>
      </c>
      <c r="E45" s="122">
        <v>2</v>
      </c>
      <c r="F45" s="122">
        <v>0</v>
      </c>
      <c r="G45" s="122">
        <v>6</v>
      </c>
      <c r="H45" s="122"/>
      <c r="I45" s="142" t="s">
        <v>90</v>
      </c>
      <c r="J45" s="22" t="s">
        <v>29</v>
      </c>
      <c r="K45" s="101">
        <v>1</v>
      </c>
      <c r="L45" s="101">
        <v>0</v>
      </c>
      <c r="M45" s="101">
        <v>0</v>
      </c>
      <c r="N45" s="101">
        <f t="shared" si="1"/>
        <v>1</v>
      </c>
      <c r="O45" s="101">
        <v>2014</v>
      </c>
      <c r="P45" s="90"/>
      <c r="Q45" s="90"/>
      <c r="R45" s="90"/>
      <c r="S45" s="90"/>
    </row>
    <row r="46" spans="1:19" ht="90">
      <c r="A46" s="122" t="s">
        <v>160</v>
      </c>
      <c r="B46" s="122" t="s">
        <v>41</v>
      </c>
      <c r="C46" s="122">
        <v>2</v>
      </c>
      <c r="D46" s="122">
        <v>1</v>
      </c>
      <c r="E46" s="122">
        <v>2</v>
      </c>
      <c r="F46" s="122">
        <v>0</v>
      </c>
      <c r="G46" s="122">
        <v>7</v>
      </c>
      <c r="H46" s="122">
        <v>3</v>
      </c>
      <c r="I46" s="22" t="s">
        <v>309</v>
      </c>
      <c r="J46" s="22" t="s">
        <v>28</v>
      </c>
      <c r="K46" s="141">
        <v>0</v>
      </c>
      <c r="L46" s="141">
        <v>40000</v>
      </c>
      <c r="M46" s="141">
        <v>10000</v>
      </c>
      <c r="N46" s="149">
        <f t="shared" si="1"/>
        <v>50000</v>
      </c>
      <c r="O46" s="101">
        <v>2016</v>
      </c>
      <c r="P46" s="90"/>
      <c r="Q46" s="90"/>
      <c r="R46" s="90"/>
      <c r="S46" s="90"/>
    </row>
    <row r="47" spans="1:19" ht="15">
      <c r="A47" s="122" t="s">
        <v>160</v>
      </c>
      <c r="B47" s="122" t="s">
        <v>41</v>
      </c>
      <c r="C47" s="122">
        <v>2</v>
      </c>
      <c r="D47" s="122">
        <v>1</v>
      </c>
      <c r="E47" s="122">
        <v>2</v>
      </c>
      <c r="F47" s="122">
        <v>0</v>
      </c>
      <c r="G47" s="122">
        <v>7</v>
      </c>
      <c r="H47" s="122"/>
      <c r="I47" s="142" t="s">
        <v>93</v>
      </c>
      <c r="J47" s="22" t="s">
        <v>29</v>
      </c>
      <c r="K47" s="101">
        <v>0</v>
      </c>
      <c r="L47" s="101">
        <v>2</v>
      </c>
      <c r="M47" s="104">
        <v>0</v>
      </c>
      <c r="N47" s="101">
        <f t="shared" si="1"/>
        <v>2</v>
      </c>
      <c r="O47" s="104">
        <v>2015</v>
      </c>
      <c r="P47" s="90"/>
      <c r="Q47" s="90"/>
      <c r="R47" s="90"/>
      <c r="S47" s="90"/>
    </row>
    <row r="48" spans="1:19" ht="30">
      <c r="A48" s="122" t="s">
        <v>160</v>
      </c>
      <c r="B48" s="122" t="s">
        <v>41</v>
      </c>
      <c r="C48" s="122">
        <v>2</v>
      </c>
      <c r="D48" s="122">
        <v>1</v>
      </c>
      <c r="E48" s="122">
        <v>2</v>
      </c>
      <c r="F48" s="122">
        <v>0</v>
      </c>
      <c r="G48" s="122">
        <v>7</v>
      </c>
      <c r="H48" s="122"/>
      <c r="I48" s="142" t="s">
        <v>94</v>
      </c>
      <c r="J48" s="32" t="s">
        <v>29</v>
      </c>
      <c r="K48" s="101">
        <v>0</v>
      </c>
      <c r="L48" s="101">
        <v>0</v>
      </c>
      <c r="M48" s="104">
        <v>2</v>
      </c>
      <c r="N48" s="101">
        <f t="shared" si="1"/>
        <v>2</v>
      </c>
      <c r="O48" s="104">
        <v>2016</v>
      </c>
      <c r="P48" s="90"/>
      <c r="Q48" s="90"/>
      <c r="R48" s="90"/>
      <c r="S48" s="90"/>
    </row>
    <row r="49" spans="1:19" ht="28.5">
      <c r="A49" s="122" t="s">
        <v>160</v>
      </c>
      <c r="B49" s="122" t="s">
        <v>41</v>
      </c>
      <c r="C49" s="122">
        <v>2</v>
      </c>
      <c r="D49" s="122">
        <v>1</v>
      </c>
      <c r="E49" s="122">
        <v>3</v>
      </c>
      <c r="F49" s="122">
        <v>0</v>
      </c>
      <c r="G49" s="122">
        <v>0</v>
      </c>
      <c r="H49" s="122">
        <v>0</v>
      </c>
      <c r="I49" s="257" t="s">
        <v>227</v>
      </c>
      <c r="J49" s="259" t="s">
        <v>28</v>
      </c>
      <c r="K49" s="152">
        <f>K52+K54+K56+K58+K60+K62+K64</f>
        <v>36345.9</v>
      </c>
      <c r="L49" s="152">
        <f>L52+L54+L56+L58+L60+L62+L64</f>
        <v>0</v>
      </c>
      <c r="M49" s="152">
        <f>M52+M54+M56+M58+M60+M62+M64</f>
        <v>12600</v>
      </c>
      <c r="N49" s="149">
        <f t="shared" si="1"/>
        <v>48945.9</v>
      </c>
      <c r="O49" s="101"/>
      <c r="P49" s="90">
        <v>14300</v>
      </c>
      <c r="Q49" s="219">
        <f>K49-P49</f>
        <v>22045.9</v>
      </c>
      <c r="R49" s="90"/>
      <c r="S49" s="90"/>
    </row>
    <row r="50" spans="1:19" ht="45">
      <c r="A50" s="122" t="s">
        <v>160</v>
      </c>
      <c r="B50" s="122" t="s">
        <v>41</v>
      </c>
      <c r="C50" s="122">
        <v>2</v>
      </c>
      <c r="D50" s="122">
        <v>1</v>
      </c>
      <c r="E50" s="122">
        <v>3</v>
      </c>
      <c r="F50" s="122">
        <v>0</v>
      </c>
      <c r="G50" s="122">
        <v>0</v>
      </c>
      <c r="H50" s="122"/>
      <c r="I50" s="142" t="s">
        <v>228</v>
      </c>
      <c r="J50" s="22" t="s">
        <v>31</v>
      </c>
      <c r="K50" s="104">
        <v>106</v>
      </c>
      <c r="L50" s="101">
        <v>104</v>
      </c>
      <c r="M50" s="101">
        <v>104</v>
      </c>
      <c r="N50" s="101">
        <f>M50</f>
        <v>104</v>
      </c>
      <c r="O50" s="101">
        <v>2016</v>
      </c>
      <c r="P50" s="90"/>
      <c r="Q50" s="90"/>
      <c r="R50" s="90"/>
      <c r="S50" s="90"/>
    </row>
    <row r="51" spans="1:19" ht="45">
      <c r="A51" s="122" t="s">
        <v>160</v>
      </c>
      <c r="B51" s="122" t="s">
        <v>41</v>
      </c>
      <c r="C51" s="122">
        <v>2</v>
      </c>
      <c r="D51" s="122">
        <v>1</v>
      </c>
      <c r="E51" s="122">
        <v>3</v>
      </c>
      <c r="F51" s="122">
        <v>0</v>
      </c>
      <c r="G51" s="122">
        <v>0</v>
      </c>
      <c r="H51" s="122"/>
      <c r="I51" s="233" t="s">
        <v>265</v>
      </c>
      <c r="J51" s="22" t="s">
        <v>65</v>
      </c>
      <c r="K51" s="101">
        <v>0.099</v>
      </c>
      <c r="L51" s="101">
        <v>0.099</v>
      </c>
      <c r="M51" s="101">
        <v>0.099</v>
      </c>
      <c r="N51" s="101">
        <f>M51</f>
        <v>0.099</v>
      </c>
      <c r="O51" s="101">
        <v>2014</v>
      </c>
      <c r="P51" s="90"/>
      <c r="Q51" s="90" t="s">
        <v>340</v>
      </c>
      <c r="R51" s="90"/>
      <c r="S51" s="90"/>
    </row>
    <row r="52" spans="1:19" ht="45">
      <c r="A52" s="122" t="s">
        <v>160</v>
      </c>
      <c r="B52" s="122" t="s">
        <v>41</v>
      </c>
      <c r="C52" s="122">
        <v>2</v>
      </c>
      <c r="D52" s="122">
        <v>1</v>
      </c>
      <c r="E52" s="122">
        <v>3</v>
      </c>
      <c r="F52" s="122">
        <v>0</v>
      </c>
      <c r="G52" s="122">
        <v>8</v>
      </c>
      <c r="H52" s="122">
        <v>3</v>
      </c>
      <c r="I52" s="22" t="s">
        <v>310</v>
      </c>
      <c r="J52" s="22" t="s">
        <v>28</v>
      </c>
      <c r="K52" s="141">
        <v>0</v>
      </c>
      <c r="L52" s="141">
        <v>0</v>
      </c>
      <c r="M52" s="141">
        <v>7500</v>
      </c>
      <c r="N52" s="149">
        <f aca="true" t="shared" si="2" ref="N52:N59">SUM(K52:M52)</f>
        <v>7500</v>
      </c>
      <c r="O52" s="101">
        <v>2016</v>
      </c>
      <c r="P52" s="90"/>
      <c r="Q52" s="90"/>
      <c r="R52" s="90"/>
      <c r="S52" s="90"/>
    </row>
    <row r="53" spans="1:19" ht="15">
      <c r="A53" s="122" t="s">
        <v>160</v>
      </c>
      <c r="B53" s="122" t="s">
        <v>41</v>
      </c>
      <c r="C53" s="122">
        <v>2</v>
      </c>
      <c r="D53" s="122">
        <v>1</v>
      </c>
      <c r="E53" s="122">
        <v>3</v>
      </c>
      <c r="F53" s="122">
        <v>0</v>
      </c>
      <c r="G53" s="122">
        <v>8</v>
      </c>
      <c r="H53" s="122"/>
      <c r="I53" s="142" t="s">
        <v>90</v>
      </c>
      <c r="J53" s="234" t="s">
        <v>29</v>
      </c>
      <c r="K53" s="101">
        <v>0</v>
      </c>
      <c r="L53" s="101">
        <v>0</v>
      </c>
      <c r="M53" s="101">
        <v>1</v>
      </c>
      <c r="N53" s="101">
        <f t="shared" si="2"/>
        <v>1</v>
      </c>
      <c r="O53" s="101">
        <v>2016</v>
      </c>
      <c r="P53" s="90"/>
      <c r="Q53" s="90"/>
      <c r="R53" s="90"/>
      <c r="S53" s="90"/>
    </row>
    <row r="54" spans="1:19" ht="45">
      <c r="A54" s="122" t="s">
        <v>160</v>
      </c>
      <c r="B54" s="122" t="s">
        <v>41</v>
      </c>
      <c r="C54" s="122">
        <v>2</v>
      </c>
      <c r="D54" s="122">
        <v>1</v>
      </c>
      <c r="E54" s="122">
        <v>3</v>
      </c>
      <c r="F54" s="122">
        <v>0</v>
      </c>
      <c r="G54" s="122">
        <v>9</v>
      </c>
      <c r="H54" s="122">
        <v>3</v>
      </c>
      <c r="I54" s="22" t="s">
        <v>294</v>
      </c>
      <c r="J54" s="22" t="s">
        <v>28</v>
      </c>
      <c r="K54" s="141">
        <v>9145.9</v>
      </c>
      <c r="L54" s="141">
        <v>0</v>
      </c>
      <c r="M54" s="141">
        <v>0</v>
      </c>
      <c r="N54" s="149">
        <f t="shared" si="2"/>
        <v>9145.9</v>
      </c>
      <c r="O54" s="101">
        <v>2014</v>
      </c>
      <c r="P54" s="90"/>
      <c r="Q54" s="90" t="s">
        <v>263</v>
      </c>
      <c r="R54" s="90"/>
      <c r="S54" s="90"/>
    </row>
    <row r="55" spans="1:19" ht="30">
      <c r="A55" s="122" t="s">
        <v>160</v>
      </c>
      <c r="B55" s="122" t="s">
        <v>41</v>
      </c>
      <c r="C55" s="122">
        <v>2</v>
      </c>
      <c r="D55" s="122">
        <v>1</v>
      </c>
      <c r="E55" s="122">
        <v>3</v>
      </c>
      <c r="F55" s="122">
        <v>0</v>
      </c>
      <c r="G55" s="122">
        <v>9</v>
      </c>
      <c r="H55" s="122"/>
      <c r="I55" s="142" t="s">
        <v>99</v>
      </c>
      <c r="J55" s="32" t="s">
        <v>29</v>
      </c>
      <c r="K55" s="101">
        <v>1</v>
      </c>
      <c r="L55" s="101">
        <v>0</v>
      </c>
      <c r="M55" s="101">
        <v>0</v>
      </c>
      <c r="N55" s="101">
        <f t="shared" si="2"/>
        <v>1</v>
      </c>
      <c r="O55" s="104">
        <v>2014</v>
      </c>
      <c r="P55" s="90"/>
      <c r="Q55" s="90"/>
      <c r="R55" s="90"/>
      <c r="S55" s="90"/>
    </row>
    <row r="56" spans="1:19" ht="30">
      <c r="A56" s="122" t="s">
        <v>160</v>
      </c>
      <c r="B56" s="122" t="s">
        <v>41</v>
      </c>
      <c r="C56" s="122">
        <v>2</v>
      </c>
      <c r="D56" s="122">
        <v>1</v>
      </c>
      <c r="E56" s="122">
        <v>3</v>
      </c>
      <c r="F56" s="122">
        <v>1</v>
      </c>
      <c r="G56" s="122">
        <v>0</v>
      </c>
      <c r="H56" s="122">
        <v>3</v>
      </c>
      <c r="I56" s="22" t="s">
        <v>337</v>
      </c>
      <c r="J56" s="22" t="s">
        <v>28</v>
      </c>
      <c r="K56" s="141">
        <v>0</v>
      </c>
      <c r="L56" s="141">
        <v>0</v>
      </c>
      <c r="M56" s="141">
        <v>5000</v>
      </c>
      <c r="N56" s="149">
        <f t="shared" si="2"/>
        <v>5000</v>
      </c>
      <c r="O56" s="101">
        <v>2016</v>
      </c>
      <c r="P56" s="219">
        <f>K54+K56+K58+K60+K62</f>
        <v>16345.9</v>
      </c>
      <c r="Q56" s="90"/>
      <c r="R56" s="90"/>
      <c r="S56" s="90"/>
    </row>
    <row r="57" spans="1:19" ht="30">
      <c r="A57" s="122" t="s">
        <v>160</v>
      </c>
      <c r="B57" s="122" t="s">
        <v>41</v>
      </c>
      <c r="C57" s="122">
        <v>2</v>
      </c>
      <c r="D57" s="122">
        <v>1</v>
      </c>
      <c r="E57" s="122">
        <v>3</v>
      </c>
      <c r="F57" s="122">
        <v>1</v>
      </c>
      <c r="G57" s="122">
        <v>0</v>
      </c>
      <c r="H57" s="122"/>
      <c r="I57" s="142" t="s">
        <v>101</v>
      </c>
      <c r="J57" s="32" t="s">
        <v>30</v>
      </c>
      <c r="K57" s="104">
        <v>0</v>
      </c>
      <c r="L57" s="104">
        <v>0</v>
      </c>
      <c r="M57" s="104">
        <v>945</v>
      </c>
      <c r="N57" s="101">
        <f t="shared" si="2"/>
        <v>945</v>
      </c>
      <c r="O57" s="104">
        <v>2016</v>
      </c>
      <c r="P57" s="90"/>
      <c r="Q57" s="90"/>
      <c r="R57" s="90"/>
      <c r="S57" s="90"/>
    </row>
    <row r="58" spans="1:19" ht="60">
      <c r="A58" s="122" t="s">
        <v>160</v>
      </c>
      <c r="B58" s="122" t="s">
        <v>41</v>
      </c>
      <c r="C58" s="122">
        <v>2</v>
      </c>
      <c r="D58" s="122">
        <v>1</v>
      </c>
      <c r="E58" s="122">
        <v>3</v>
      </c>
      <c r="F58" s="122">
        <v>1</v>
      </c>
      <c r="G58" s="122">
        <v>1</v>
      </c>
      <c r="H58" s="122">
        <v>3</v>
      </c>
      <c r="I58" s="22" t="s">
        <v>338</v>
      </c>
      <c r="J58" s="22" t="s">
        <v>28</v>
      </c>
      <c r="K58" s="141">
        <v>0</v>
      </c>
      <c r="L58" s="141">
        <v>0</v>
      </c>
      <c r="M58" s="141">
        <v>100</v>
      </c>
      <c r="N58" s="149">
        <f t="shared" si="2"/>
        <v>100</v>
      </c>
      <c r="O58" s="101">
        <v>2016</v>
      </c>
      <c r="P58" s="90"/>
      <c r="Q58" s="90"/>
      <c r="R58" s="90"/>
      <c r="S58" s="90"/>
    </row>
    <row r="59" spans="1:19" ht="39" customHeight="1">
      <c r="A59" s="122" t="s">
        <v>160</v>
      </c>
      <c r="B59" s="122" t="s">
        <v>41</v>
      </c>
      <c r="C59" s="122">
        <v>2</v>
      </c>
      <c r="D59" s="122">
        <v>1</v>
      </c>
      <c r="E59" s="122">
        <v>3</v>
      </c>
      <c r="F59" s="122">
        <v>1</v>
      </c>
      <c r="G59" s="122">
        <v>1</v>
      </c>
      <c r="H59" s="122"/>
      <c r="I59" s="142" t="s">
        <v>78</v>
      </c>
      <c r="J59" s="32" t="s">
        <v>29</v>
      </c>
      <c r="K59" s="104">
        <v>0</v>
      </c>
      <c r="L59" s="104">
        <v>0</v>
      </c>
      <c r="M59" s="104">
        <v>1</v>
      </c>
      <c r="N59" s="104">
        <f t="shared" si="2"/>
        <v>1</v>
      </c>
      <c r="O59" s="101">
        <v>2016</v>
      </c>
      <c r="P59" s="90"/>
      <c r="Q59" s="90"/>
      <c r="R59" s="90"/>
      <c r="S59" s="90"/>
    </row>
    <row r="60" spans="1:24" ht="75">
      <c r="A60" s="122" t="s">
        <v>160</v>
      </c>
      <c r="B60" s="122" t="s">
        <v>41</v>
      </c>
      <c r="C60" s="122">
        <v>2</v>
      </c>
      <c r="D60" s="122">
        <v>1</v>
      </c>
      <c r="E60" s="122">
        <v>3</v>
      </c>
      <c r="F60" s="122">
        <v>1</v>
      </c>
      <c r="G60" s="122">
        <v>2</v>
      </c>
      <c r="H60" s="122">
        <v>3</v>
      </c>
      <c r="I60" s="22" t="s">
        <v>312</v>
      </c>
      <c r="J60" s="22" t="s">
        <v>28</v>
      </c>
      <c r="K60" s="141">
        <v>2200</v>
      </c>
      <c r="L60" s="141">
        <v>0</v>
      </c>
      <c r="M60" s="141">
        <v>0</v>
      </c>
      <c r="N60" s="149">
        <f>K60+L60+M60</f>
        <v>2200</v>
      </c>
      <c r="O60" s="101">
        <v>2014</v>
      </c>
      <c r="P60" s="90">
        <v>2200</v>
      </c>
      <c r="Q60" s="90" t="s">
        <v>196</v>
      </c>
      <c r="R60" s="90"/>
      <c r="S60" s="90"/>
      <c r="T60" s="90"/>
      <c r="U60" s="90"/>
      <c r="V60" s="90"/>
      <c r="W60" s="90"/>
      <c r="X60" s="90"/>
    </row>
    <row r="61" spans="1:19" ht="30">
      <c r="A61" s="122" t="s">
        <v>160</v>
      </c>
      <c r="B61" s="122" t="s">
        <v>41</v>
      </c>
      <c r="C61" s="122">
        <v>2</v>
      </c>
      <c r="D61" s="122">
        <v>1</v>
      </c>
      <c r="E61" s="122">
        <v>3</v>
      </c>
      <c r="F61" s="122">
        <v>1</v>
      </c>
      <c r="G61" s="122">
        <v>2</v>
      </c>
      <c r="H61" s="122"/>
      <c r="I61" s="142" t="s">
        <v>99</v>
      </c>
      <c r="J61" s="32" t="s">
        <v>29</v>
      </c>
      <c r="K61" s="101">
        <v>1</v>
      </c>
      <c r="L61" s="101">
        <v>0</v>
      </c>
      <c r="M61" s="101">
        <v>0</v>
      </c>
      <c r="N61" s="101">
        <f>SUM(K61:M61)</f>
        <v>1</v>
      </c>
      <c r="O61" s="104">
        <v>2014</v>
      </c>
      <c r="P61" s="90"/>
      <c r="Q61" s="90"/>
      <c r="R61" s="90"/>
      <c r="S61" s="90"/>
    </row>
    <row r="62" spans="1:19" ht="67.5" customHeight="1">
      <c r="A62" s="122" t="s">
        <v>160</v>
      </c>
      <c r="B62" s="122" t="s">
        <v>41</v>
      </c>
      <c r="C62" s="122">
        <v>2</v>
      </c>
      <c r="D62" s="122">
        <v>1</v>
      </c>
      <c r="E62" s="122">
        <v>2</v>
      </c>
      <c r="F62" s="122">
        <v>1</v>
      </c>
      <c r="G62" s="122">
        <v>0</v>
      </c>
      <c r="H62" s="122">
        <v>3</v>
      </c>
      <c r="I62" s="142" t="s">
        <v>377</v>
      </c>
      <c r="J62" s="22" t="s">
        <v>28</v>
      </c>
      <c r="K62" s="235">
        <v>5000</v>
      </c>
      <c r="L62" s="236">
        <v>0</v>
      </c>
      <c r="M62" s="141">
        <v>0</v>
      </c>
      <c r="N62" s="149">
        <f>K62+L62+M62</f>
        <v>5000</v>
      </c>
      <c r="O62" s="104">
        <v>2015</v>
      </c>
      <c r="P62" s="90"/>
      <c r="Q62" s="90" t="s">
        <v>196</v>
      </c>
      <c r="R62" s="90"/>
      <c r="S62" s="90"/>
    </row>
    <row r="63" spans="1:19" ht="30">
      <c r="A63" s="122" t="s">
        <v>160</v>
      </c>
      <c r="B63" s="122" t="s">
        <v>41</v>
      </c>
      <c r="C63" s="122">
        <v>2</v>
      </c>
      <c r="D63" s="122">
        <v>1</v>
      </c>
      <c r="E63" s="122">
        <v>2</v>
      </c>
      <c r="F63" s="122">
        <v>1</v>
      </c>
      <c r="G63" s="122">
        <v>0</v>
      </c>
      <c r="H63" s="122"/>
      <c r="I63" s="142" t="s">
        <v>99</v>
      </c>
      <c r="J63" s="32" t="s">
        <v>29</v>
      </c>
      <c r="K63" s="149">
        <v>0</v>
      </c>
      <c r="L63" s="149">
        <v>1</v>
      </c>
      <c r="M63" s="149">
        <v>0</v>
      </c>
      <c r="N63" s="149">
        <f>SUM(K63:M63)</f>
        <v>1</v>
      </c>
      <c r="O63" s="104">
        <v>2015</v>
      </c>
      <c r="P63" s="90"/>
      <c r="Q63" s="90" t="s">
        <v>262</v>
      </c>
      <c r="R63" s="90"/>
      <c r="S63" s="90"/>
    </row>
    <row r="64" spans="1:19" ht="64.5" customHeight="1">
      <c r="A64" s="122" t="s">
        <v>160</v>
      </c>
      <c r="B64" s="122" t="s">
        <v>41</v>
      </c>
      <c r="C64" s="122">
        <v>2</v>
      </c>
      <c r="D64" s="122">
        <v>7</v>
      </c>
      <c r="E64" s="122">
        <v>0</v>
      </c>
      <c r="F64" s="122">
        <v>3</v>
      </c>
      <c r="G64" s="122">
        <v>1</v>
      </c>
      <c r="H64" s="122">
        <v>2</v>
      </c>
      <c r="I64" s="142" t="s">
        <v>382</v>
      </c>
      <c r="J64" s="22" t="s">
        <v>28</v>
      </c>
      <c r="K64" s="141">
        <v>20000</v>
      </c>
      <c r="L64" s="141">
        <v>0</v>
      </c>
      <c r="M64" s="141">
        <v>0</v>
      </c>
      <c r="N64" s="149">
        <f>K64+L64+M64</f>
        <v>20000</v>
      </c>
      <c r="O64" s="101">
        <v>2015</v>
      </c>
      <c r="P64" s="90"/>
      <c r="Q64" s="90"/>
      <c r="R64" s="90"/>
      <c r="S64" s="90"/>
    </row>
    <row r="65" spans="1:19" ht="30">
      <c r="A65" s="122" t="s">
        <v>160</v>
      </c>
      <c r="B65" s="122" t="s">
        <v>41</v>
      </c>
      <c r="C65" s="122">
        <v>2</v>
      </c>
      <c r="D65" s="122">
        <v>1</v>
      </c>
      <c r="E65" s="122">
        <v>2</v>
      </c>
      <c r="F65" s="122">
        <v>1</v>
      </c>
      <c r="G65" s="122">
        <v>0</v>
      </c>
      <c r="H65" s="122"/>
      <c r="I65" s="142" t="s">
        <v>99</v>
      </c>
      <c r="J65" s="32" t="s">
        <v>29</v>
      </c>
      <c r="K65" s="149">
        <v>0</v>
      </c>
      <c r="L65" s="149">
        <v>1</v>
      </c>
      <c r="M65" s="149">
        <v>0</v>
      </c>
      <c r="N65" s="149">
        <f>SUM(K65:M65)</f>
        <v>1</v>
      </c>
      <c r="O65" s="104">
        <v>2015</v>
      </c>
      <c r="P65" s="90"/>
      <c r="Q65" s="90" t="s">
        <v>262</v>
      </c>
      <c r="R65" s="90"/>
      <c r="S65" s="90"/>
    </row>
    <row r="66" spans="1:19" ht="31.5">
      <c r="A66" s="122" t="s">
        <v>160</v>
      </c>
      <c r="B66" s="122" t="s">
        <v>41</v>
      </c>
      <c r="C66" s="122">
        <v>3</v>
      </c>
      <c r="D66" s="122">
        <v>0</v>
      </c>
      <c r="E66" s="122">
        <v>0</v>
      </c>
      <c r="F66" s="122">
        <v>0</v>
      </c>
      <c r="G66" s="122">
        <v>0</v>
      </c>
      <c r="H66" s="122"/>
      <c r="I66" s="154" t="s">
        <v>230</v>
      </c>
      <c r="J66" s="154" t="s">
        <v>28</v>
      </c>
      <c r="K66" s="156">
        <f>K71+K74+K76</f>
        <v>2106.74</v>
      </c>
      <c r="L66" s="156">
        <f>L71+L74+L76</f>
        <v>51745.78999999999</v>
      </c>
      <c r="M66" s="156">
        <f>M71+M74+M76</f>
        <v>18318.18</v>
      </c>
      <c r="N66" s="155">
        <f>SUM(K66:M66)</f>
        <v>72170.70999999999</v>
      </c>
      <c r="O66" s="101">
        <v>2016</v>
      </c>
      <c r="P66" s="90"/>
      <c r="Q66" s="90"/>
      <c r="R66" s="90"/>
      <c r="S66" s="90"/>
    </row>
    <row r="67" spans="1:19" ht="60">
      <c r="A67" s="122" t="s">
        <v>160</v>
      </c>
      <c r="B67" s="122" t="s">
        <v>41</v>
      </c>
      <c r="C67" s="122">
        <v>3</v>
      </c>
      <c r="D67" s="122">
        <v>1</v>
      </c>
      <c r="E67" s="122">
        <v>1</v>
      </c>
      <c r="F67" s="122">
        <v>0</v>
      </c>
      <c r="G67" s="122">
        <v>0</v>
      </c>
      <c r="H67" s="122"/>
      <c r="I67" s="142" t="s">
        <v>316</v>
      </c>
      <c r="J67" s="22" t="s">
        <v>28</v>
      </c>
      <c r="K67" s="149">
        <f>K71+K74+K76</f>
        <v>2106.74</v>
      </c>
      <c r="L67" s="149">
        <f>L71+L74+L76</f>
        <v>51745.78999999999</v>
      </c>
      <c r="M67" s="149">
        <f>M71+M74+M76</f>
        <v>18318.18</v>
      </c>
      <c r="N67" s="149">
        <f>SUM(K67:M67)</f>
        <v>72170.70999999999</v>
      </c>
      <c r="O67" s="101">
        <v>2016</v>
      </c>
      <c r="P67" s="90"/>
      <c r="Q67" s="90"/>
      <c r="R67" s="90"/>
      <c r="S67" s="90"/>
    </row>
    <row r="68" spans="1:19" ht="45">
      <c r="A68" s="122" t="s">
        <v>160</v>
      </c>
      <c r="B68" s="122" t="s">
        <v>41</v>
      </c>
      <c r="C68" s="122">
        <v>3</v>
      </c>
      <c r="D68" s="122">
        <v>1</v>
      </c>
      <c r="E68" s="122">
        <v>1</v>
      </c>
      <c r="F68" s="122">
        <v>0</v>
      </c>
      <c r="G68" s="122">
        <v>0</v>
      </c>
      <c r="H68" s="122"/>
      <c r="I68" s="142" t="s">
        <v>343</v>
      </c>
      <c r="J68" s="22" t="s">
        <v>59</v>
      </c>
      <c r="K68" s="101">
        <v>1</v>
      </c>
      <c r="L68" s="101">
        <v>1</v>
      </c>
      <c r="M68" s="101">
        <v>1</v>
      </c>
      <c r="N68" s="101">
        <v>1</v>
      </c>
      <c r="O68" s="101">
        <v>2015</v>
      </c>
      <c r="P68" s="90"/>
      <c r="Q68" s="90"/>
      <c r="R68" s="90"/>
      <c r="S68" s="90"/>
    </row>
    <row r="69" spans="1:19" ht="60">
      <c r="A69" s="122" t="s">
        <v>160</v>
      </c>
      <c r="B69" s="122" t="s">
        <v>41</v>
      </c>
      <c r="C69" s="122">
        <v>3</v>
      </c>
      <c r="D69" s="122">
        <v>1</v>
      </c>
      <c r="E69" s="122">
        <v>1</v>
      </c>
      <c r="F69" s="122">
        <v>0</v>
      </c>
      <c r="G69" s="122">
        <v>0</v>
      </c>
      <c r="H69" s="122"/>
      <c r="I69" s="233" t="s">
        <v>344</v>
      </c>
      <c r="J69" s="22" t="s">
        <v>34</v>
      </c>
      <c r="K69" s="101">
        <v>8.33</v>
      </c>
      <c r="L69" s="101">
        <v>8.33</v>
      </c>
      <c r="M69" s="101">
        <v>16.66</v>
      </c>
      <c r="N69" s="101">
        <f>M69</f>
        <v>16.66</v>
      </c>
      <c r="O69" s="101">
        <v>2016</v>
      </c>
      <c r="P69" s="90"/>
      <c r="Q69" s="90"/>
      <c r="R69" s="90"/>
      <c r="S69" s="90"/>
    </row>
    <row r="70" spans="1:19" ht="89.25" customHeight="1">
      <c r="A70" s="122" t="s">
        <v>160</v>
      </c>
      <c r="B70" s="122" t="s">
        <v>41</v>
      </c>
      <c r="C70" s="122">
        <v>3</v>
      </c>
      <c r="D70" s="122">
        <v>1</v>
      </c>
      <c r="E70" s="122">
        <v>1</v>
      </c>
      <c r="F70" s="122">
        <v>0</v>
      </c>
      <c r="G70" s="122">
        <v>0</v>
      </c>
      <c r="H70" s="122"/>
      <c r="I70" s="142" t="s">
        <v>345</v>
      </c>
      <c r="J70" s="22" t="s">
        <v>31</v>
      </c>
      <c r="K70" s="101">
        <v>24.58</v>
      </c>
      <c r="L70" s="101">
        <v>22.03</v>
      </c>
      <c r="M70" s="101">
        <v>21.19</v>
      </c>
      <c r="N70" s="101">
        <f>M70</f>
        <v>21.19</v>
      </c>
      <c r="O70" s="101">
        <v>2016</v>
      </c>
      <c r="P70" s="90"/>
      <c r="Q70" s="90"/>
      <c r="R70" s="90"/>
      <c r="S70" s="90"/>
    </row>
    <row r="71" spans="1:19" ht="45">
      <c r="A71" s="122" t="s">
        <v>160</v>
      </c>
      <c r="B71" s="122" t="s">
        <v>41</v>
      </c>
      <c r="C71" s="122">
        <v>3</v>
      </c>
      <c r="D71" s="122">
        <v>1</v>
      </c>
      <c r="E71" s="122">
        <v>1</v>
      </c>
      <c r="F71" s="122">
        <v>0</v>
      </c>
      <c r="G71" s="122">
        <v>1</v>
      </c>
      <c r="H71" s="122">
        <v>3</v>
      </c>
      <c r="I71" s="22" t="s">
        <v>318</v>
      </c>
      <c r="J71" s="22" t="s">
        <v>28</v>
      </c>
      <c r="K71" s="141">
        <v>2106.74</v>
      </c>
      <c r="L71" s="141">
        <v>6249.2</v>
      </c>
      <c r="M71" s="141">
        <v>0</v>
      </c>
      <c r="N71" s="149">
        <f aca="true" t="shared" si="3" ref="N71:N78">SUM(K71:M71)</f>
        <v>8355.939999999999</v>
      </c>
      <c r="O71" s="101">
        <v>2015</v>
      </c>
      <c r="P71" s="90"/>
      <c r="Q71" s="90" t="s">
        <v>267</v>
      </c>
      <c r="R71" s="90"/>
      <c r="S71" s="90"/>
    </row>
    <row r="72" spans="1:19" ht="30">
      <c r="A72" s="122" t="s">
        <v>160</v>
      </c>
      <c r="B72" s="122" t="s">
        <v>41</v>
      </c>
      <c r="C72" s="122">
        <v>3</v>
      </c>
      <c r="D72" s="122">
        <v>1</v>
      </c>
      <c r="E72" s="122">
        <v>1</v>
      </c>
      <c r="F72" s="122">
        <v>0</v>
      </c>
      <c r="G72" s="122">
        <v>1</v>
      </c>
      <c r="H72" s="122"/>
      <c r="I72" s="142" t="s">
        <v>142</v>
      </c>
      <c r="J72" s="32" t="s">
        <v>33</v>
      </c>
      <c r="K72" s="104">
        <v>0</v>
      </c>
      <c r="L72" s="101">
        <v>1</v>
      </c>
      <c r="M72" s="101">
        <v>0</v>
      </c>
      <c r="N72" s="101">
        <f t="shared" si="3"/>
        <v>1</v>
      </c>
      <c r="O72" s="101">
        <v>2015</v>
      </c>
      <c r="P72" s="90"/>
      <c r="Q72" s="90"/>
      <c r="R72" s="90"/>
      <c r="S72" s="90"/>
    </row>
    <row r="73" spans="1:19" ht="30">
      <c r="A73" s="122" t="s">
        <v>160</v>
      </c>
      <c r="B73" s="122" t="s">
        <v>41</v>
      </c>
      <c r="C73" s="122">
        <v>3</v>
      </c>
      <c r="D73" s="122">
        <v>1</v>
      </c>
      <c r="E73" s="122">
        <v>1</v>
      </c>
      <c r="F73" s="122">
        <v>0</v>
      </c>
      <c r="G73" s="122">
        <v>1</v>
      </c>
      <c r="H73" s="122"/>
      <c r="I73" s="142" t="s">
        <v>105</v>
      </c>
      <c r="J73" s="32" t="s">
        <v>33</v>
      </c>
      <c r="K73" s="104">
        <v>1</v>
      </c>
      <c r="L73" s="101">
        <v>0</v>
      </c>
      <c r="M73" s="101">
        <v>0</v>
      </c>
      <c r="N73" s="101">
        <f t="shared" si="3"/>
        <v>1</v>
      </c>
      <c r="O73" s="101">
        <v>2014</v>
      </c>
      <c r="P73" s="90"/>
      <c r="Q73" s="90"/>
      <c r="R73" s="90"/>
      <c r="S73" s="90"/>
    </row>
    <row r="74" spans="1:19" ht="45">
      <c r="A74" s="122" t="s">
        <v>160</v>
      </c>
      <c r="B74" s="122" t="s">
        <v>41</v>
      </c>
      <c r="C74" s="122">
        <v>3</v>
      </c>
      <c r="D74" s="122">
        <v>1</v>
      </c>
      <c r="E74" s="122">
        <v>1</v>
      </c>
      <c r="F74" s="122">
        <v>0</v>
      </c>
      <c r="G74" s="122">
        <v>2</v>
      </c>
      <c r="H74" s="122">
        <v>3</v>
      </c>
      <c r="I74" s="22" t="s">
        <v>319</v>
      </c>
      <c r="J74" s="32" t="s">
        <v>28</v>
      </c>
      <c r="K74" s="141">
        <v>0</v>
      </c>
      <c r="L74" s="141">
        <v>0</v>
      </c>
      <c r="M74" s="141">
        <v>443.58</v>
      </c>
      <c r="N74" s="149">
        <f t="shared" si="3"/>
        <v>443.58</v>
      </c>
      <c r="O74" s="101">
        <v>2016</v>
      </c>
      <c r="P74" s="90"/>
      <c r="Q74" s="90" t="s">
        <v>267</v>
      </c>
      <c r="R74" s="90"/>
      <c r="S74" s="90"/>
    </row>
    <row r="75" spans="1:19" ht="15">
      <c r="A75" s="122" t="s">
        <v>160</v>
      </c>
      <c r="B75" s="122" t="s">
        <v>41</v>
      </c>
      <c r="C75" s="122">
        <v>3</v>
      </c>
      <c r="D75" s="122">
        <v>1</v>
      </c>
      <c r="E75" s="122">
        <v>1</v>
      </c>
      <c r="F75" s="122">
        <v>0</v>
      </c>
      <c r="G75" s="122">
        <v>2</v>
      </c>
      <c r="H75" s="122"/>
      <c r="I75" s="142" t="s">
        <v>106</v>
      </c>
      <c r="J75" s="32" t="s">
        <v>35</v>
      </c>
      <c r="K75" s="101">
        <v>0</v>
      </c>
      <c r="L75" s="101">
        <v>0</v>
      </c>
      <c r="M75" s="101">
        <v>1</v>
      </c>
      <c r="N75" s="101">
        <f t="shared" si="3"/>
        <v>1</v>
      </c>
      <c r="O75" s="101">
        <v>2016</v>
      </c>
      <c r="P75" s="90"/>
      <c r="Q75" s="90"/>
      <c r="R75" s="90"/>
      <c r="S75" s="90"/>
    </row>
    <row r="76" spans="1:19" ht="45">
      <c r="A76" s="122" t="s">
        <v>160</v>
      </c>
      <c r="B76" s="122" t="s">
        <v>41</v>
      </c>
      <c r="C76" s="122">
        <v>3</v>
      </c>
      <c r="D76" s="122">
        <v>1</v>
      </c>
      <c r="E76" s="122">
        <v>1</v>
      </c>
      <c r="F76" s="122">
        <v>0</v>
      </c>
      <c r="G76" s="122">
        <v>3</v>
      </c>
      <c r="H76" s="122">
        <v>3</v>
      </c>
      <c r="I76" s="22" t="s">
        <v>320</v>
      </c>
      <c r="J76" s="32" t="s">
        <v>28</v>
      </c>
      <c r="K76" s="141">
        <v>0</v>
      </c>
      <c r="L76" s="141">
        <v>45496.59</v>
      </c>
      <c r="M76" s="141">
        <v>17874.6</v>
      </c>
      <c r="N76" s="149">
        <f t="shared" si="3"/>
        <v>63371.189999999995</v>
      </c>
      <c r="O76" s="101">
        <v>2016</v>
      </c>
      <c r="P76" s="90"/>
      <c r="Q76" s="90" t="s">
        <v>267</v>
      </c>
      <c r="R76" s="90"/>
      <c r="S76" s="90"/>
    </row>
    <row r="77" spans="1:19" ht="15">
      <c r="A77" s="122" t="s">
        <v>160</v>
      </c>
      <c r="B77" s="122" t="s">
        <v>41</v>
      </c>
      <c r="C77" s="122">
        <v>3</v>
      </c>
      <c r="D77" s="122">
        <v>1</v>
      </c>
      <c r="E77" s="122">
        <v>1</v>
      </c>
      <c r="F77" s="122">
        <v>0</v>
      </c>
      <c r="G77" s="122">
        <v>3</v>
      </c>
      <c r="H77" s="122"/>
      <c r="I77" s="142" t="s">
        <v>107</v>
      </c>
      <c r="J77" s="32" t="s">
        <v>29</v>
      </c>
      <c r="K77" s="101">
        <v>0</v>
      </c>
      <c r="L77" s="101">
        <v>3</v>
      </c>
      <c r="M77" s="101">
        <v>1</v>
      </c>
      <c r="N77" s="101">
        <f t="shared" si="3"/>
        <v>4</v>
      </c>
      <c r="O77" s="101">
        <v>2016</v>
      </c>
      <c r="P77" s="90"/>
      <c r="Q77" s="90"/>
      <c r="R77" s="90"/>
      <c r="S77" s="90"/>
    </row>
    <row r="78" spans="1:19" ht="30">
      <c r="A78" s="122" t="s">
        <v>160</v>
      </c>
      <c r="B78" s="122" t="s">
        <v>41</v>
      </c>
      <c r="C78" s="122">
        <v>3</v>
      </c>
      <c r="D78" s="122">
        <v>1</v>
      </c>
      <c r="E78" s="122">
        <v>2</v>
      </c>
      <c r="F78" s="122">
        <v>0</v>
      </c>
      <c r="G78" s="122">
        <v>0</v>
      </c>
      <c r="H78" s="122"/>
      <c r="I78" s="142" t="s">
        <v>317</v>
      </c>
      <c r="J78" s="32" t="s">
        <v>28</v>
      </c>
      <c r="K78" s="141">
        <v>0</v>
      </c>
      <c r="L78" s="141">
        <v>0</v>
      </c>
      <c r="M78" s="141">
        <v>0</v>
      </c>
      <c r="N78" s="141">
        <f t="shared" si="3"/>
        <v>0</v>
      </c>
      <c r="O78" s="101">
        <v>2016</v>
      </c>
      <c r="P78" s="90"/>
      <c r="Q78" s="90"/>
      <c r="R78" s="90"/>
      <c r="S78" s="90"/>
    </row>
    <row r="79" spans="1:19" ht="45">
      <c r="A79" s="122" t="s">
        <v>160</v>
      </c>
      <c r="B79" s="122" t="s">
        <v>41</v>
      </c>
      <c r="C79" s="122">
        <v>3</v>
      </c>
      <c r="D79" s="122">
        <v>1</v>
      </c>
      <c r="E79" s="122">
        <v>2</v>
      </c>
      <c r="F79" s="122">
        <v>0</v>
      </c>
      <c r="G79" s="122">
        <v>0</v>
      </c>
      <c r="H79" s="122"/>
      <c r="I79" s="142" t="s">
        <v>346</v>
      </c>
      <c r="J79" s="22" t="s">
        <v>40</v>
      </c>
      <c r="K79" s="101">
        <v>0.23</v>
      </c>
      <c r="L79" s="101">
        <v>0.25</v>
      </c>
      <c r="M79" s="101">
        <v>0.25</v>
      </c>
      <c r="N79" s="101">
        <v>0.25</v>
      </c>
      <c r="O79" s="101">
        <v>2016</v>
      </c>
      <c r="P79" s="90"/>
      <c r="Q79" s="90"/>
      <c r="R79" s="90"/>
      <c r="S79" s="90"/>
    </row>
    <row r="80" spans="1:19" ht="60">
      <c r="A80" s="122" t="s">
        <v>160</v>
      </c>
      <c r="B80" s="122" t="s">
        <v>41</v>
      </c>
      <c r="C80" s="122">
        <v>3</v>
      </c>
      <c r="D80" s="122">
        <v>1</v>
      </c>
      <c r="E80" s="122">
        <v>2</v>
      </c>
      <c r="F80" s="122">
        <v>0</v>
      </c>
      <c r="G80" s="122">
        <v>4</v>
      </c>
      <c r="H80" s="122"/>
      <c r="I80" s="22" t="s">
        <v>42</v>
      </c>
      <c r="J80" s="122" t="s">
        <v>36</v>
      </c>
      <c r="K80" s="101" t="s">
        <v>32</v>
      </c>
      <c r="L80" s="101" t="s">
        <v>32</v>
      </c>
      <c r="M80" s="101" t="s">
        <v>32</v>
      </c>
      <c r="N80" s="101" t="s">
        <v>32</v>
      </c>
      <c r="O80" s="101">
        <v>2016</v>
      </c>
      <c r="P80" s="90"/>
      <c r="Q80" s="90"/>
      <c r="R80" s="90"/>
      <c r="S80" s="90"/>
    </row>
    <row r="81" spans="1:19" ht="45">
      <c r="A81" s="122" t="s">
        <v>160</v>
      </c>
      <c r="B81" s="122" t="s">
        <v>41</v>
      </c>
      <c r="C81" s="122">
        <v>3</v>
      </c>
      <c r="D81" s="122">
        <v>1</v>
      </c>
      <c r="E81" s="122">
        <v>2</v>
      </c>
      <c r="F81" s="122">
        <v>0</v>
      </c>
      <c r="G81" s="122">
        <v>4</v>
      </c>
      <c r="H81" s="122"/>
      <c r="I81" s="142" t="s">
        <v>355</v>
      </c>
      <c r="J81" s="22" t="s">
        <v>29</v>
      </c>
      <c r="K81" s="101">
        <v>1</v>
      </c>
      <c r="L81" s="101">
        <v>1</v>
      </c>
      <c r="M81" s="101">
        <v>1</v>
      </c>
      <c r="N81" s="101">
        <f>SUM(K81:M81)</f>
        <v>3</v>
      </c>
      <c r="O81" s="101">
        <v>2016</v>
      </c>
      <c r="P81" s="90"/>
      <c r="Q81" s="90"/>
      <c r="R81" s="90"/>
      <c r="S81" s="90"/>
    </row>
    <row r="82" spans="1:19" ht="75">
      <c r="A82" s="122" t="s">
        <v>160</v>
      </c>
      <c r="B82" s="122" t="s">
        <v>41</v>
      </c>
      <c r="C82" s="122">
        <v>3</v>
      </c>
      <c r="D82" s="122">
        <v>1</v>
      </c>
      <c r="E82" s="122">
        <v>2</v>
      </c>
      <c r="F82" s="122">
        <v>0</v>
      </c>
      <c r="G82" s="122">
        <v>5</v>
      </c>
      <c r="H82" s="122"/>
      <c r="I82" s="22" t="s">
        <v>43</v>
      </c>
      <c r="J82" s="122" t="s">
        <v>36</v>
      </c>
      <c r="K82" s="101" t="s">
        <v>32</v>
      </c>
      <c r="L82" s="101" t="s">
        <v>32</v>
      </c>
      <c r="M82" s="101" t="s">
        <v>32</v>
      </c>
      <c r="N82" s="101" t="s">
        <v>32</v>
      </c>
      <c r="O82" s="101">
        <v>2016</v>
      </c>
      <c r="P82" s="90"/>
      <c r="Q82" s="90"/>
      <c r="R82" s="90"/>
      <c r="S82" s="90"/>
    </row>
    <row r="83" spans="1:19" ht="60">
      <c r="A83" s="122" t="s">
        <v>160</v>
      </c>
      <c r="B83" s="122" t="s">
        <v>41</v>
      </c>
      <c r="C83" s="122">
        <v>3</v>
      </c>
      <c r="D83" s="122">
        <v>1</v>
      </c>
      <c r="E83" s="122">
        <v>2</v>
      </c>
      <c r="F83" s="122">
        <v>0</v>
      </c>
      <c r="G83" s="122">
        <v>5</v>
      </c>
      <c r="H83" s="122"/>
      <c r="I83" s="142" t="s">
        <v>356</v>
      </c>
      <c r="J83" s="22" t="s">
        <v>29</v>
      </c>
      <c r="K83" s="101">
        <v>1</v>
      </c>
      <c r="L83" s="101">
        <v>1</v>
      </c>
      <c r="M83" s="101">
        <v>1</v>
      </c>
      <c r="N83" s="101">
        <f>SUM(K83:M83)</f>
        <v>3</v>
      </c>
      <c r="O83" s="101">
        <v>2016</v>
      </c>
      <c r="P83" s="90"/>
      <c r="Q83" s="90"/>
      <c r="R83" s="90"/>
      <c r="S83" s="90"/>
    </row>
    <row r="84" spans="1:19" ht="45">
      <c r="A84" s="122" t="s">
        <v>160</v>
      </c>
      <c r="B84" s="122" t="s">
        <v>41</v>
      </c>
      <c r="C84" s="122">
        <v>3</v>
      </c>
      <c r="D84" s="122">
        <v>1</v>
      </c>
      <c r="E84" s="122">
        <v>2</v>
      </c>
      <c r="F84" s="122">
        <v>0</v>
      </c>
      <c r="G84" s="122">
        <v>6</v>
      </c>
      <c r="H84" s="122"/>
      <c r="I84" s="22" t="s">
        <v>44</v>
      </c>
      <c r="J84" s="122" t="s">
        <v>36</v>
      </c>
      <c r="K84" s="101" t="s">
        <v>32</v>
      </c>
      <c r="L84" s="101" t="s">
        <v>32</v>
      </c>
      <c r="M84" s="101" t="s">
        <v>32</v>
      </c>
      <c r="N84" s="101" t="s">
        <v>32</v>
      </c>
      <c r="O84" s="101">
        <v>2016</v>
      </c>
      <c r="P84" s="90"/>
      <c r="Q84" s="90"/>
      <c r="R84" s="90"/>
      <c r="S84" s="90"/>
    </row>
    <row r="85" spans="1:19" ht="30">
      <c r="A85" s="122" t="s">
        <v>160</v>
      </c>
      <c r="B85" s="122" t="s">
        <v>41</v>
      </c>
      <c r="C85" s="122">
        <v>3</v>
      </c>
      <c r="D85" s="122">
        <v>1</v>
      </c>
      <c r="E85" s="122">
        <v>2</v>
      </c>
      <c r="F85" s="122">
        <v>0</v>
      </c>
      <c r="G85" s="122">
        <v>6</v>
      </c>
      <c r="H85" s="122"/>
      <c r="I85" s="142" t="s">
        <v>357</v>
      </c>
      <c r="J85" s="22" t="s">
        <v>29</v>
      </c>
      <c r="K85" s="101">
        <v>50</v>
      </c>
      <c r="L85" s="101">
        <v>60</v>
      </c>
      <c r="M85" s="101">
        <v>70</v>
      </c>
      <c r="N85" s="101">
        <f>SUM(K85:M85)</f>
        <v>180</v>
      </c>
      <c r="O85" s="101">
        <v>2016</v>
      </c>
      <c r="P85" s="90"/>
      <c r="Q85" s="90"/>
      <c r="R85" s="90"/>
      <c r="S85" s="90"/>
    </row>
    <row r="86" spans="1:19" ht="60">
      <c r="A86" s="122" t="s">
        <v>160</v>
      </c>
      <c r="B86" s="122" t="s">
        <v>41</v>
      </c>
      <c r="C86" s="122">
        <v>3</v>
      </c>
      <c r="D86" s="122">
        <v>1</v>
      </c>
      <c r="E86" s="122">
        <v>2</v>
      </c>
      <c r="F86" s="122">
        <v>0</v>
      </c>
      <c r="G86" s="122">
        <v>7</v>
      </c>
      <c r="H86" s="122"/>
      <c r="I86" s="22" t="s">
        <v>45</v>
      </c>
      <c r="J86" s="122" t="s">
        <v>36</v>
      </c>
      <c r="K86" s="101" t="s">
        <v>32</v>
      </c>
      <c r="L86" s="101" t="s">
        <v>32</v>
      </c>
      <c r="M86" s="101" t="s">
        <v>32</v>
      </c>
      <c r="N86" s="101" t="s">
        <v>32</v>
      </c>
      <c r="O86" s="101">
        <v>2016</v>
      </c>
      <c r="P86" s="90"/>
      <c r="Q86" s="90"/>
      <c r="R86" s="90"/>
      <c r="S86" s="90"/>
    </row>
    <row r="87" spans="1:19" ht="30">
      <c r="A87" s="122" t="s">
        <v>160</v>
      </c>
      <c r="B87" s="122" t="s">
        <v>41</v>
      </c>
      <c r="C87" s="122">
        <v>3</v>
      </c>
      <c r="D87" s="122">
        <v>1</v>
      </c>
      <c r="E87" s="122">
        <v>2</v>
      </c>
      <c r="F87" s="122">
        <v>0</v>
      </c>
      <c r="G87" s="122">
        <v>7</v>
      </c>
      <c r="H87" s="122"/>
      <c r="I87" s="142" t="s">
        <v>358</v>
      </c>
      <c r="J87" s="22" t="s">
        <v>29</v>
      </c>
      <c r="K87" s="101">
        <v>450</v>
      </c>
      <c r="L87" s="101">
        <v>450</v>
      </c>
      <c r="M87" s="101">
        <v>450</v>
      </c>
      <c r="N87" s="101">
        <f>SUM(K87:M87)</f>
        <v>1350</v>
      </c>
      <c r="O87" s="101">
        <v>2016</v>
      </c>
      <c r="P87" s="90"/>
      <c r="Q87" s="90"/>
      <c r="R87" s="90"/>
      <c r="S87" s="90"/>
    </row>
    <row r="88" spans="1:19" ht="105">
      <c r="A88" s="122" t="s">
        <v>160</v>
      </c>
      <c r="B88" s="122" t="s">
        <v>41</v>
      </c>
      <c r="C88" s="122">
        <v>3</v>
      </c>
      <c r="D88" s="122">
        <v>1</v>
      </c>
      <c r="E88" s="122">
        <v>2</v>
      </c>
      <c r="F88" s="122">
        <v>0</v>
      </c>
      <c r="G88" s="122">
        <v>8</v>
      </c>
      <c r="H88" s="122"/>
      <c r="I88" s="22" t="s">
        <v>46</v>
      </c>
      <c r="J88" s="122" t="s">
        <v>36</v>
      </c>
      <c r="K88" s="101" t="s">
        <v>32</v>
      </c>
      <c r="L88" s="101" t="s">
        <v>32</v>
      </c>
      <c r="M88" s="101" t="s">
        <v>32</v>
      </c>
      <c r="N88" s="101" t="s">
        <v>32</v>
      </c>
      <c r="O88" s="101">
        <v>2016</v>
      </c>
      <c r="P88" s="90"/>
      <c r="Q88" s="90"/>
      <c r="R88" s="90"/>
      <c r="S88" s="90"/>
    </row>
    <row r="89" spans="1:19" ht="90">
      <c r="A89" s="122" t="s">
        <v>160</v>
      </c>
      <c r="B89" s="122" t="s">
        <v>41</v>
      </c>
      <c r="C89" s="122">
        <v>3</v>
      </c>
      <c r="D89" s="122">
        <v>1</v>
      </c>
      <c r="E89" s="122">
        <v>2</v>
      </c>
      <c r="F89" s="122">
        <v>0</v>
      </c>
      <c r="G89" s="122">
        <v>8</v>
      </c>
      <c r="H89" s="122"/>
      <c r="I89" s="142" t="s">
        <v>359</v>
      </c>
      <c r="J89" s="22" t="s">
        <v>29</v>
      </c>
      <c r="K89" s="104">
        <v>1</v>
      </c>
      <c r="L89" s="104">
        <v>1</v>
      </c>
      <c r="M89" s="104">
        <v>1</v>
      </c>
      <c r="N89" s="104">
        <f>SUM(K89:M89)</f>
        <v>3</v>
      </c>
      <c r="O89" s="101">
        <v>2016</v>
      </c>
      <c r="P89" s="90"/>
      <c r="Q89" s="90"/>
      <c r="R89" s="90"/>
      <c r="S89" s="90"/>
    </row>
    <row r="90" spans="1:19" ht="60">
      <c r="A90" s="122" t="s">
        <v>160</v>
      </c>
      <c r="B90" s="122" t="s">
        <v>41</v>
      </c>
      <c r="C90" s="122">
        <v>3</v>
      </c>
      <c r="D90" s="122">
        <v>1</v>
      </c>
      <c r="E90" s="122">
        <v>2</v>
      </c>
      <c r="F90" s="122">
        <v>0</v>
      </c>
      <c r="G90" s="122">
        <v>9</v>
      </c>
      <c r="H90" s="122"/>
      <c r="I90" s="22" t="s">
        <v>47</v>
      </c>
      <c r="J90" s="122" t="s">
        <v>36</v>
      </c>
      <c r="K90" s="101" t="s">
        <v>32</v>
      </c>
      <c r="L90" s="101" t="s">
        <v>32</v>
      </c>
      <c r="M90" s="101" t="s">
        <v>32</v>
      </c>
      <c r="N90" s="101" t="s">
        <v>32</v>
      </c>
      <c r="O90" s="101">
        <v>2016</v>
      </c>
      <c r="P90" s="90"/>
      <c r="Q90" s="90"/>
      <c r="R90" s="90"/>
      <c r="S90" s="90"/>
    </row>
    <row r="91" spans="1:19" ht="30">
      <c r="A91" s="122" t="s">
        <v>160</v>
      </c>
      <c r="B91" s="122" t="s">
        <v>41</v>
      </c>
      <c r="C91" s="122">
        <v>3</v>
      </c>
      <c r="D91" s="122">
        <v>1</v>
      </c>
      <c r="E91" s="122">
        <v>2</v>
      </c>
      <c r="F91" s="122">
        <v>0</v>
      </c>
      <c r="G91" s="122">
        <v>9</v>
      </c>
      <c r="H91" s="122"/>
      <c r="I91" s="142" t="s">
        <v>360</v>
      </c>
      <c r="J91" s="22" t="s">
        <v>29</v>
      </c>
      <c r="K91" s="101">
        <v>35</v>
      </c>
      <c r="L91" s="101">
        <v>40</v>
      </c>
      <c r="M91" s="101">
        <v>45</v>
      </c>
      <c r="N91" s="101">
        <f>SUM(K91:M91)</f>
        <v>120</v>
      </c>
      <c r="O91" s="101">
        <v>2016</v>
      </c>
      <c r="P91" s="90"/>
      <c r="Q91" s="90"/>
      <c r="R91" s="90"/>
      <c r="S91" s="90"/>
    </row>
    <row r="92" spans="1:19" ht="77.25" customHeight="1">
      <c r="A92" s="122" t="s">
        <v>160</v>
      </c>
      <c r="B92" s="122" t="s">
        <v>41</v>
      </c>
      <c r="C92" s="122">
        <v>3</v>
      </c>
      <c r="D92" s="122">
        <v>1</v>
      </c>
      <c r="E92" s="122">
        <v>2</v>
      </c>
      <c r="F92" s="122">
        <v>1</v>
      </c>
      <c r="G92" s="122">
        <v>0</v>
      </c>
      <c r="H92" s="122"/>
      <c r="I92" s="22" t="s">
        <v>48</v>
      </c>
      <c r="J92" s="122" t="s">
        <v>36</v>
      </c>
      <c r="K92" s="101" t="s">
        <v>32</v>
      </c>
      <c r="L92" s="101" t="s">
        <v>32</v>
      </c>
      <c r="M92" s="101" t="s">
        <v>32</v>
      </c>
      <c r="N92" s="101" t="s">
        <v>32</v>
      </c>
      <c r="O92" s="101">
        <v>2016</v>
      </c>
      <c r="P92" s="90"/>
      <c r="Q92" s="90"/>
      <c r="R92" s="90"/>
      <c r="S92" s="90"/>
    </row>
    <row r="93" spans="1:19" ht="30.75" customHeight="1">
      <c r="A93" s="122" t="s">
        <v>160</v>
      </c>
      <c r="B93" s="122" t="s">
        <v>41</v>
      </c>
      <c r="C93" s="122">
        <v>3</v>
      </c>
      <c r="D93" s="122">
        <v>1</v>
      </c>
      <c r="E93" s="122">
        <v>2</v>
      </c>
      <c r="F93" s="122">
        <v>1</v>
      </c>
      <c r="G93" s="122">
        <v>0</v>
      </c>
      <c r="H93" s="122"/>
      <c r="I93" s="231" t="s">
        <v>361</v>
      </c>
      <c r="J93" s="22" t="s">
        <v>29</v>
      </c>
      <c r="K93" s="101">
        <v>10</v>
      </c>
      <c r="L93" s="101">
        <v>10</v>
      </c>
      <c r="M93" s="101">
        <v>10</v>
      </c>
      <c r="N93" s="101">
        <f>SUM(K93:M93)</f>
        <v>30</v>
      </c>
      <c r="O93" s="101">
        <v>2016</v>
      </c>
      <c r="P93" s="90"/>
      <c r="Q93" s="90"/>
      <c r="R93" s="90"/>
      <c r="S93" s="90"/>
    </row>
    <row r="94" spans="1:19" ht="60">
      <c r="A94" s="122" t="s">
        <v>160</v>
      </c>
      <c r="B94" s="122" t="s">
        <v>41</v>
      </c>
      <c r="C94" s="122">
        <v>3</v>
      </c>
      <c r="D94" s="122">
        <v>1</v>
      </c>
      <c r="E94" s="122">
        <v>2</v>
      </c>
      <c r="F94" s="122">
        <v>1</v>
      </c>
      <c r="G94" s="122">
        <v>1</v>
      </c>
      <c r="H94" s="122"/>
      <c r="I94" s="22" t="s">
        <v>49</v>
      </c>
      <c r="J94" s="122" t="s">
        <v>36</v>
      </c>
      <c r="K94" s="101" t="s">
        <v>32</v>
      </c>
      <c r="L94" s="101" t="s">
        <v>32</v>
      </c>
      <c r="M94" s="101" t="s">
        <v>32</v>
      </c>
      <c r="N94" s="101" t="s">
        <v>32</v>
      </c>
      <c r="O94" s="101">
        <v>2016</v>
      </c>
      <c r="P94" s="90"/>
      <c r="Q94" s="90"/>
      <c r="R94" s="90"/>
      <c r="S94" s="90"/>
    </row>
    <row r="95" spans="1:19" ht="45">
      <c r="A95" s="122" t="s">
        <v>160</v>
      </c>
      <c r="B95" s="122" t="s">
        <v>41</v>
      </c>
      <c r="C95" s="122">
        <v>3</v>
      </c>
      <c r="D95" s="122">
        <v>1</v>
      </c>
      <c r="E95" s="122">
        <v>2</v>
      </c>
      <c r="F95" s="122">
        <v>1</v>
      </c>
      <c r="G95" s="122">
        <v>1</v>
      </c>
      <c r="H95" s="122"/>
      <c r="I95" s="142" t="s">
        <v>364</v>
      </c>
      <c r="J95" s="22" t="s">
        <v>29</v>
      </c>
      <c r="K95" s="101">
        <v>30</v>
      </c>
      <c r="L95" s="101">
        <v>35</v>
      </c>
      <c r="M95" s="101">
        <v>40</v>
      </c>
      <c r="N95" s="101">
        <f>SUM(K95:M95)</f>
        <v>105</v>
      </c>
      <c r="O95" s="101">
        <v>2016</v>
      </c>
      <c r="P95" s="90"/>
      <c r="Q95" s="90"/>
      <c r="R95" s="90"/>
      <c r="S95" s="90"/>
    </row>
    <row r="96" spans="1:19" ht="75">
      <c r="A96" s="122" t="s">
        <v>160</v>
      </c>
      <c r="B96" s="122" t="s">
        <v>41</v>
      </c>
      <c r="C96" s="122">
        <v>3</v>
      </c>
      <c r="D96" s="122">
        <v>1</v>
      </c>
      <c r="E96" s="122">
        <v>2</v>
      </c>
      <c r="F96" s="122">
        <v>1</v>
      </c>
      <c r="G96" s="122">
        <v>2</v>
      </c>
      <c r="H96" s="122"/>
      <c r="I96" s="22" t="s">
        <v>50</v>
      </c>
      <c r="J96" s="122" t="s">
        <v>36</v>
      </c>
      <c r="K96" s="101" t="s">
        <v>32</v>
      </c>
      <c r="L96" s="101" t="s">
        <v>32</v>
      </c>
      <c r="M96" s="101" t="s">
        <v>32</v>
      </c>
      <c r="N96" s="101" t="s">
        <v>32</v>
      </c>
      <c r="O96" s="101">
        <v>2016</v>
      </c>
      <c r="P96" s="90"/>
      <c r="Q96" s="90"/>
      <c r="R96" s="90"/>
      <c r="S96" s="90"/>
    </row>
    <row r="97" spans="1:19" ht="30">
      <c r="A97" s="122" t="s">
        <v>160</v>
      </c>
      <c r="B97" s="122" t="s">
        <v>41</v>
      </c>
      <c r="C97" s="122">
        <v>3</v>
      </c>
      <c r="D97" s="122">
        <v>1</v>
      </c>
      <c r="E97" s="122">
        <v>2</v>
      </c>
      <c r="F97" s="122">
        <v>1</v>
      </c>
      <c r="G97" s="122">
        <v>2</v>
      </c>
      <c r="H97" s="122"/>
      <c r="I97" s="142" t="s">
        <v>362</v>
      </c>
      <c r="J97" s="22" t="s">
        <v>29</v>
      </c>
      <c r="K97" s="101">
        <v>1</v>
      </c>
      <c r="L97" s="101">
        <v>1</v>
      </c>
      <c r="M97" s="101">
        <v>1</v>
      </c>
      <c r="N97" s="101">
        <f>SUM(K97:M97)</f>
        <v>3</v>
      </c>
      <c r="O97" s="101">
        <v>2016</v>
      </c>
      <c r="P97" s="90"/>
      <c r="Q97" s="90"/>
      <c r="R97" s="90"/>
      <c r="S97" s="90"/>
    </row>
    <row r="98" spans="1:19" ht="75">
      <c r="A98" s="122" t="s">
        <v>160</v>
      </c>
      <c r="B98" s="122" t="s">
        <v>41</v>
      </c>
      <c r="C98" s="122">
        <v>3</v>
      </c>
      <c r="D98" s="122">
        <v>1</v>
      </c>
      <c r="E98" s="122">
        <v>2</v>
      </c>
      <c r="F98" s="122">
        <v>1</v>
      </c>
      <c r="G98" s="122">
        <v>3</v>
      </c>
      <c r="H98" s="122"/>
      <c r="I98" s="22" t="s">
        <v>51</v>
      </c>
      <c r="J98" s="122" t="s">
        <v>36</v>
      </c>
      <c r="K98" s="101" t="s">
        <v>32</v>
      </c>
      <c r="L98" s="101" t="s">
        <v>32</v>
      </c>
      <c r="M98" s="101" t="s">
        <v>32</v>
      </c>
      <c r="N98" s="101" t="s">
        <v>32</v>
      </c>
      <c r="O98" s="101">
        <v>2016</v>
      </c>
      <c r="P98" s="90"/>
      <c r="Q98" s="90"/>
      <c r="R98" s="90"/>
      <c r="S98" s="90"/>
    </row>
    <row r="99" spans="1:19" ht="30">
      <c r="A99" s="122" t="s">
        <v>160</v>
      </c>
      <c r="B99" s="122" t="s">
        <v>41</v>
      </c>
      <c r="C99" s="122">
        <v>3</v>
      </c>
      <c r="D99" s="122">
        <v>1</v>
      </c>
      <c r="E99" s="122">
        <v>2</v>
      </c>
      <c r="F99" s="122">
        <v>1</v>
      </c>
      <c r="G99" s="122">
        <v>3</v>
      </c>
      <c r="H99" s="122"/>
      <c r="I99" s="142" t="s">
        <v>362</v>
      </c>
      <c r="J99" s="22" t="s">
        <v>29</v>
      </c>
      <c r="K99" s="101">
        <v>1</v>
      </c>
      <c r="L99" s="101">
        <v>1</v>
      </c>
      <c r="M99" s="101">
        <v>1</v>
      </c>
      <c r="N99" s="101">
        <f>SUM(K99:M99)</f>
        <v>3</v>
      </c>
      <c r="O99" s="101">
        <v>2016</v>
      </c>
      <c r="P99" s="90"/>
      <c r="Q99" s="90"/>
      <c r="R99" s="90"/>
      <c r="S99" s="90"/>
    </row>
    <row r="100" spans="1:19" ht="105.75">
      <c r="A100" s="122" t="s">
        <v>160</v>
      </c>
      <c r="B100" s="122" t="s">
        <v>41</v>
      </c>
      <c r="C100" s="122">
        <v>3</v>
      </c>
      <c r="D100" s="122">
        <v>1</v>
      </c>
      <c r="E100" s="122">
        <v>2</v>
      </c>
      <c r="F100" s="122">
        <v>1</v>
      </c>
      <c r="G100" s="122">
        <v>4</v>
      </c>
      <c r="H100" s="122"/>
      <c r="I100" s="22" t="s">
        <v>52</v>
      </c>
      <c r="J100" s="122" t="s">
        <v>36</v>
      </c>
      <c r="K100" s="101" t="s">
        <v>32</v>
      </c>
      <c r="L100" s="101" t="s">
        <v>32</v>
      </c>
      <c r="M100" s="101" t="s">
        <v>32</v>
      </c>
      <c r="N100" s="101" t="s">
        <v>32</v>
      </c>
      <c r="O100" s="101">
        <v>2016</v>
      </c>
      <c r="P100" s="90"/>
      <c r="Q100" s="90"/>
      <c r="R100" s="90"/>
      <c r="S100" s="90"/>
    </row>
    <row r="101" spans="1:19" ht="45">
      <c r="A101" s="122" t="s">
        <v>160</v>
      </c>
      <c r="B101" s="122" t="s">
        <v>41</v>
      </c>
      <c r="C101" s="122">
        <v>3</v>
      </c>
      <c r="D101" s="122">
        <v>1</v>
      </c>
      <c r="E101" s="122">
        <v>2</v>
      </c>
      <c r="F101" s="122">
        <v>1</v>
      </c>
      <c r="G101" s="122">
        <v>4</v>
      </c>
      <c r="H101" s="122"/>
      <c r="I101" s="142" t="s">
        <v>363</v>
      </c>
      <c r="J101" s="22" t="s">
        <v>29</v>
      </c>
      <c r="K101" s="101">
        <v>1</v>
      </c>
      <c r="L101" s="101">
        <v>1</v>
      </c>
      <c r="M101" s="101">
        <v>1</v>
      </c>
      <c r="N101" s="101">
        <f>SUM(K101:M101)</f>
        <v>3</v>
      </c>
      <c r="O101" s="101">
        <v>2016</v>
      </c>
      <c r="P101" s="90"/>
      <c r="Q101" s="90"/>
      <c r="R101" s="90"/>
      <c r="S101" s="90"/>
    </row>
    <row r="102" spans="1:19" ht="75">
      <c r="A102" s="122" t="s">
        <v>160</v>
      </c>
      <c r="B102" s="122" t="s">
        <v>41</v>
      </c>
      <c r="C102" s="122">
        <v>3</v>
      </c>
      <c r="D102" s="122">
        <v>1</v>
      </c>
      <c r="E102" s="122">
        <v>2</v>
      </c>
      <c r="F102" s="122">
        <v>1</v>
      </c>
      <c r="G102" s="122">
        <v>5</v>
      </c>
      <c r="H102" s="122"/>
      <c r="I102" s="22" t="s">
        <v>53</v>
      </c>
      <c r="J102" s="122" t="s">
        <v>36</v>
      </c>
      <c r="K102" s="101" t="s">
        <v>32</v>
      </c>
      <c r="L102" s="101" t="s">
        <v>32</v>
      </c>
      <c r="M102" s="101" t="s">
        <v>32</v>
      </c>
      <c r="N102" s="101" t="s">
        <v>32</v>
      </c>
      <c r="O102" s="101">
        <v>2016</v>
      </c>
      <c r="P102" s="90"/>
      <c r="Q102" s="90"/>
      <c r="R102" s="90"/>
      <c r="S102" s="90"/>
    </row>
    <row r="103" spans="1:19" ht="30">
      <c r="A103" s="122" t="s">
        <v>160</v>
      </c>
      <c r="B103" s="122" t="s">
        <v>41</v>
      </c>
      <c r="C103" s="122">
        <v>3</v>
      </c>
      <c r="D103" s="122">
        <v>1</v>
      </c>
      <c r="E103" s="122">
        <v>2</v>
      </c>
      <c r="F103" s="122">
        <v>1</v>
      </c>
      <c r="G103" s="122">
        <v>5</v>
      </c>
      <c r="H103" s="122"/>
      <c r="I103" s="142" t="s">
        <v>362</v>
      </c>
      <c r="J103" s="22" t="s">
        <v>29</v>
      </c>
      <c r="K103" s="101">
        <v>1</v>
      </c>
      <c r="L103" s="101">
        <v>1</v>
      </c>
      <c r="M103" s="101">
        <v>1</v>
      </c>
      <c r="N103" s="101">
        <f>SUM(K103:M103)</f>
        <v>3</v>
      </c>
      <c r="O103" s="101">
        <v>2016</v>
      </c>
      <c r="P103" s="90"/>
      <c r="Q103" s="90"/>
      <c r="R103" s="90"/>
      <c r="S103" s="90"/>
    </row>
    <row r="104" spans="1:19" ht="90">
      <c r="A104" s="122" t="s">
        <v>160</v>
      </c>
      <c r="B104" s="122" t="s">
        <v>41</v>
      </c>
      <c r="C104" s="122">
        <v>3</v>
      </c>
      <c r="D104" s="122">
        <v>1</v>
      </c>
      <c r="E104" s="122">
        <v>2</v>
      </c>
      <c r="F104" s="122">
        <v>1</v>
      </c>
      <c r="G104" s="122">
        <v>6</v>
      </c>
      <c r="H104" s="122"/>
      <c r="I104" s="22" t="s">
        <v>54</v>
      </c>
      <c r="J104" s="122" t="s">
        <v>36</v>
      </c>
      <c r="K104" s="101" t="s">
        <v>32</v>
      </c>
      <c r="L104" s="101" t="s">
        <v>32</v>
      </c>
      <c r="M104" s="101" t="s">
        <v>32</v>
      </c>
      <c r="N104" s="101" t="s">
        <v>32</v>
      </c>
      <c r="O104" s="101">
        <v>2016</v>
      </c>
      <c r="P104" s="90"/>
      <c r="Q104" s="90"/>
      <c r="R104" s="90"/>
      <c r="S104" s="90"/>
    </row>
    <row r="105" spans="1:19" ht="75">
      <c r="A105" s="122" t="s">
        <v>160</v>
      </c>
      <c r="B105" s="122" t="s">
        <v>41</v>
      </c>
      <c r="C105" s="122">
        <v>3</v>
      </c>
      <c r="D105" s="122">
        <v>1</v>
      </c>
      <c r="E105" s="122">
        <v>2</v>
      </c>
      <c r="F105" s="122">
        <v>1</v>
      </c>
      <c r="G105" s="122">
        <v>6</v>
      </c>
      <c r="H105" s="122"/>
      <c r="I105" s="142" t="s">
        <v>8</v>
      </c>
      <c r="J105" s="22" t="s">
        <v>29</v>
      </c>
      <c r="K105" s="101">
        <v>1</v>
      </c>
      <c r="L105" s="101">
        <v>1</v>
      </c>
      <c r="M105" s="101">
        <v>1</v>
      </c>
      <c r="N105" s="101">
        <f>SUM(K105:M105)</f>
        <v>3</v>
      </c>
      <c r="O105" s="101">
        <v>2016</v>
      </c>
      <c r="P105" s="90"/>
      <c r="Q105" s="90"/>
      <c r="R105" s="90"/>
      <c r="S105" s="90"/>
    </row>
    <row r="106" spans="1:19" ht="60">
      <c r="A106" s="122" t="s">
        <v>160</v>
      </c>
      <c r="B106" s="122" t="s">
        <v>41</v>
      </c>
      <c r="C106" s="122">
        <v>3</v>
      </c>
      <c r="D106" s="122">
        <v>1</v>
      </c>
      <c r="E106" s="122">
        <v>2</v>
      </c>
      <c r="F106" s="122">
        <v>1</v>
      </c>
      <c r="G106" s="122">
        <v>7</v>
      </c>
      <c r="H106" s="122"/>
      <c r="I106" s="22" t="s">
        <v>144</v>
      </c>
      <c r="J106" s="122" t="s">
        <v>36</v>
      </c>
      <c r="K106" s="101" t="s">
        <v>32</v>
      </c>
      <c r="L106" s="101" t="s">
        <v>32</v>
      </c>
      <c r="M106" s="101" t="s">
        <v>32</v>
      </c>
      <c r="N106" s="101" t="s">
        <v>32</v>
      </c>
      <c r="O106" s="101">
        <v>2016</v>
      </c>
      <c r="P106" s="90"/>
      <c r="Q106" s="90"/>
      <c r="R106" s="90"/>
      <c r="S106" s="90"/>
    </row>
    <row r="107" spans="1:19" ht="30">
      <c r="A107" s="122" t="s">
        <v>160</v>
      </c>
      <c r="B107" s="122" t="s">
        <v>41</v>
      </c>
      <c r="C107" s="122">
        <v>3</v>
      </c>
      <c r="D107" s="122">
        <v>1</v>
      </c>
      <c r="E107" s="122">
        <v>2</v>
      </c>
      <c r="F107" s="122">
        <v>1</v>
      </c>
      <c r="G107" s="122">
        <v>7</v>
      </c>
      <c r="H107" s="122"/>
      <c r="I107" s="142" t="s">
        <v>365</v>
      </c>
      <c r="J107" s="22" t="s">
        <v>29</v>
      </c>
      <c r="K107" s="101">
        <v>5</v>
      </c>
      <c r="L107" s="101">
        <v>5</v>
      </c>
      <c r="M107" s="101">
        <v>5</v>
      </c>
      <c r="N107" s="101">
        <f>SUM(K107:M107)</f>
        <v>15</v>
      </c>
      <c r="O107" s="101">
        <v>2016</v>
      </c>
      <c r="P107" s="90"/>
      <c r="Q107" s="90"/>
      <c r="R107" s="90"/>
      <c r="S107" s="90"/>
    </row>
    <row r="108" spans="1:19" ht="60">
      <c r="A108" s="122" t="s">
        <v>160</v>
      </c>
      <c r="B108" s="122" t="s">
        <v>41</v>
      </c>
      <c r="C108" s="122">
        <v>3</v>
      </c>
      <c r="D108" s="122">
        <v>1</v>
      </c>
      <c r="E108" s="122">
        <v>2</v>
      </c>
      <c r="F108" s="122">
        <v>1</v>
      </c>
      <c r="G108" s="122">
        <v>8</v>
      </c>
      <c r="H108" s="122"/>
      <c r="I108" s="22" t="s">
        <v>55</v>
      </c>
      <c r="J108" s="122" t="s">
        <v>36</v>
      </c>
      <c r="K108" s="101" t="s">
        <v>32</v>
      </c>
      <c r="L108" s="101" t="s">
        <v>32</v>
      </c>
      <c r="M108" s="101" t="s">
        <v>32</v>
      </c>
      <c r="N108" s="101" t="s">
        <v>32</v>
      </c>
      <c r="O108" s="101">
        <v>2016</v>
      </c>
      <c r="P108" s="90"/>
      <c r="Q108" s="90"/>
      <c r="R108" s="90"/>
      <c r="S108" s="90"/>
    </row>
    <row r="109" spans="1:19" ht="45">
      <c r="A109" s="122" t="s">
        <v>160</v>
      </c>
      <c r="B109" s="122" t="s">
        <v>41</v>
      </c>
      <c r="C109" s="122">
        <v>3</v>
      </c>
      <c r="D109" s="122">
        <v>1</v>
      </c>
      <c r="E109" s="122">
        <v>2</v>
      </c>
      <c r="F109" s="122">
        <v>1</v>
      </c>
      <c r="G109" s="122">
        <v>8</v>
      </c>
      <c r="H109" s="122"/>
      <c r="I109" s="142" t="s">
        <v>121</v>
      </c>
      <c r="J109" s="22" t="s">
        <v>29</v>
      </c>
      <c r="K109" s="101">
        <v>50</v>
      </c>
      <c r="L109" s="101">
        <v>60</v>
      </c>
      <c r="M109" s="101">
        <v>70</v>
      </c>
      <c r="N109" s="101">
        <f>SUM(K109:M109)</f>
        <v>180</v>
      </c>
      <c r="O109" s="101">
        <v>2016</v>
      </c>
      <c r="P109" s="90"/>
      <c r="Q109" s="90"/>
      <c r="R109" s="90"/>
      <c r="S109" s="90"/>
    </row>
    <row r="110" spans="1:19" ht="60">
      <c r="A110" s="122" t="s">
        <v>160</v>
      </c>
      <c r="B110" s="122" t="s">
        <v>41</v>
      </c>
      <c r="C110" s="122">
        <v>3</v>
      </c>
      <c r="D110" s="122">
        <v>1</v>
      </c>
      <c r="E110" s="122">
        <v>2</v>
      </c>
      <c r="F110" s="122">
        <v>1</v>
      </c>
      <c r="G110" s="122">
        <v>9</v>
      </c>
      <c r="H110" s="122"/>
      <c r="I110" s="231" t="s">
        <v>154</v>
      </c>
      <c r="J110" s="122" t="s">
        <v>36</v>
      </c>
      <c r="K110" s="101" t="s">
        <v>32</v>
      </c>
      <c r="L110" s="101" t="s">
        <v>32</v>
      </c>
      <c r="M110" s="101" t="s">
        <v>32</v>
      </c>
      <c r="N110" s="101" t="s">
        <v>32</v>
      </c>
      <c r="O110" s="101">
        <v>2016</v>
      </c>
      <c r="P110" s="90"/>
      <c r="Q110" s="90"/>
      <c r="R110" s="90"/>
      <c r="S110" s="90"/>
    </row>
    <row r="111" spans="1:19" ht="30">
      <c r="A111" s="122" t="s">
        <v>160</v>
      </c>
      <c r="B111" s="122" t="s">
        <v>41</v>
      </c>
      <c r="C111" s="122">
        <v>3</v>
      </c>
      <c r="D111" s="122">
        <v>1</v>
      </c>
      <c r="E111" s="122">
        <v>2</v>
      </c>
      <c r="F111" s="122">
        <v>1</v>
      </c>
      <c r="G111" s="122">
        <v>9</v>
      </c>
      <c r="H111" s="122"/>
      <c r="I111" s="142" t="s">
        <v>7</v>
      </c>
      <c r="J111" s="22" t="s">
        <v>29</v>
      </c>
      <c r="K111" s="101">
        <v>2300</v>
      </c>
      <c r="L111" s="101">
        <v>2350</v>
      </c>
      <c r="M111" s="101">
        <v>2400</v>
      </c>
      <c r="N111" s="101">
        <f>SUM(K111:M111)</f>
        <v>7050</v>
      </c>
      <c r="O111" s="101">
        <v>2016</v>
      </c>
      <c r="P111" s="90"/>
      <c r="Q111" s="90"/>
      <c r="R111" s="90"/>
      <c r="S111" s="90"/>
    </row>
    <row r="112" spans="1:19" ht="28.5">
      <c r="A112" s="122" t="s">
        <v>160</v>
      </c>
      <c r="B112" s="122" t="s">
        <v>41</v>
      </c>
      <c r="C112" s="122">
        <v>4</v>
      </c>
      <c r="D112" s="122">
        <v>0</v>
      </c>
      <c r="E112" s="122">
        <v>0</v>
      </c>
      <c r="F112" s="122">
        <v>0</v>
      </c>
      <c r="G112" s="122">
        <v>0</v>
      </c>
      <c r="H112" s="122"/>
      <c r="I112" s="154" t="s">
        <v>254</v>
      </c>
      <c r="J112" s="154" t="s">
        <v>28</v>
      </c>
      <c r="K112" s="156">
        <f>K113</f>
        <v>35760.1</v>
      </c>
      <c r="L112" s="156">
        <f>L113</f>
        <v>22045</v>
      </c>
      <c r="M112" s="156">
        <f>M113</f>
        <v>22045</v>
      </c>
      <c r="N112" s="156">
        <f>K112+L112+M112</f>
        <v>79850.1</v>
      </c>
      <c r="O112" s="260">
        <v>2016</v>
      </c>
      <c r="P112" s="90">
        <v>22045</v>
      </c>
      <c r="Q112" s="219">
        <f>K112-P112</f>
        <v>13715.099999999999</v>
      </c>
      <c r="R112" s="90"/>
      <c r="S112" s="90"/>
    </row>
    <row r="113" spans="1:19" ht="42.75">
      <c r="A113" s="122" t="s">
        <v>160</v>
      </c>
      <c r="B113" s="122" t="s">
        <v>41</v>
      </c>
      <c r="C113" s="122">
        <v>4</v>
      </c>
      <c r="D113" s="122">
        <v>2</v>
      </c>
      <c r="E113" s="122">
        <v>1</v>
      </c>
      <c r="F113" s="122">
        <v>0</v>
      </c>
      <c r="G113" s="122">
        <v>0</v>
      </c>
      <c r="H113" s="122"/>
      <c r="I113" s="154" t="s">
        <v>321</v>
      </c>
      <c r="J113" s="22" t="s">
        <v>28</v>
      </c>
      <c r="K113" s="149">
        <f>K119+K120</f>
        <v>35760.1</v>
      </c>
      <c r="L113" s="149">
        <f>L119+L120</f>
        <v>22045</v>
      </c>
      <c r="M113" s="149">
        <f>M119+M120</f>
        <v>22045</v>
      </c>
      <c r="N113" s="149">
        <f>SUM(K113:M113)</f>
        <v>79850.1</v>
      </c>
      <c r="O113" s="101">
        <v>2016</v>
      </c>
      <c r="P113" s="90"/>
      <c r="Q113" s="219">
        <f>Q112-3424.1</f>
        <v>10290.999999999998</v>
      </c>
      <c r="R113" s="90"/>
      <c r="S113" s="90"/>
    </row>
    <row r="114" spans="1:19" ht="75">
      <c r="A114" s="122" t="s">
        <v>160</v>
      </c>
      <c r="B114" s="122" t="s">
        <v>41</v>
      </c>
      <c r="C114" s="122">
        <v>4</v>
      </c>
      <c r="D114" s="122">
        <v>2</v>
      </c>
      <c r="E114" s="122">
        <v>1</v>
      </c>
      <c r="F114" s="122">
        <v>0</v>
      </c>
      <c r="G114" s="122">
        <v>1</v>
      </c>
      <c r="H114" s="122"/>
      <c r="I114" s="142" t="s">
        <v>347</v>
      </c>
      <c r="J114" s="22" t="s">
        <v>31</v>
      </c>
      <c r="K114" s="32">
        <v>8.9</v>
      </c>
      <c r="L114" s="32">
        <v>6.8</v>
      </c>
      <c r="M114" s="32">
        <v>6.3</v>
      </c>
      <c r="N114" s="32">
        <v>8.2</v>
      </c>
      <c r="O114" s="27">
        <v>2016</v>
      </c>
      <c r="P114" s="90" t="s">
        <v>348</v>
      </c>
      <c r="Q114" s="90"/>
      <c r="R114" s="90"/>
      <c r="S114" s="90"/>
    </row>
    <row r="115" spans="1:19" ht="60">
      <c r="A115" s="122" t="s">
        <v>160</v>
      </c>
      <c r="B115" s="122" t="s">
        <v>41</v>
      </c>
      <c r="C115" s="122">
        <v>4</v>
      </c>
      <c r="D115" s="122">
        <v>2</v>
      </c>
      <c r="E115" s="122">
        <v>1</v>
      </c>
      <c r="F115" s="122">
        <v>0</v>
      </c>
      <c r="G115" s="122">
        <v>1</v>
      </c>
      <c r="H115" s="122"/>
      <c r="I115" s="22" t="s">
        <v>139</v>
      </c>
      <c r="J115" s="22" t="s">
        <v>36</v>
      </c>
      <c r="K115" s="27" t="s">
        <v>32</v>
      </c>
      <c r="L115" s="27" t="s">
        <v>32</v>
      </c>
      <c r="M115" s="27" t="s">
        <v>32</v>
      </c>
      <c r="N115" s="27" t="s">
        <v>32</v>
      </c>
      <c r="O115" s="27">
        <v>2016</v>
      </c>
      <c r="P115" s="90"/>
      <c r="Q115" s="90"/>
      <c r="R115" s="90"/>
      <c r="S115" s="90"/>
    </row>
    <row r="116" spans="1:19" ht="30">
      <c r="A116" s="122" t="s">
        <v>160</v>
      </c>
      <c r="B116" s="122" t="s">
        <v>41</v>
      </c>
      <c r="C116" s="122">
        <v>4</v>
      </c>
      <c r="D116" s="122">
        <v>2</v>
      </c>
      <c r="E116" s="122">
        <v>1</v>
      </c>
      <c r="F116" s="122">
        <v>0</v>
      </c>
      <c r="G116" s="122">
        <v>1</v>
      </c>
      <c r="H116" s="122"/>
      <c r="I116" s="142" t="s">
        <v>366</v>
      </c>
      <c r="J116" s="22" t="s">
        <v>29</v>
      </c>
      <c r="K116" s="27">
        <v>50</v>
      </c>
      <c r="L116" s="27">
        <v>50</v>
      </c>
      <c r="M116" s="27">
        <v>50</v>
      </c>
      <c r="N116" s="27">
        <f>SUM(K116:M116)</f>
        <v>150</v>
      </c>
      <c r="O116" s="27">
        <v>2016</v>
      </c>
      <c r="P116" s="90"/>
      <c r="Q116" s="90"/>
      <c r="R116" s="90"/>
      <c r="S116" s="90"/>
    </row>
    <row r="117" spans="1:19" ht="90">
      <c r="A117" s="122" t="s">
        <v>160</v>
      </c>
      <c r="B117" s="122" t="s">
        <v>41</v>
      </c>
      <c r="C117" s="122">
        <v>4</v>
      </c>
      <c r="D117" s="122">
        <v>2</v>
      </c>
      <c r="E117" s="122">
        <v>1</v>
      </c>
      <c r="F117" s="122">
        <v>0</v>
      </c>
      <c r="G117" s="122">
        <v>2</v>
      </c>
      <c r="H117" s="122"/>
      <c r="I117" s="22" t="s">
        <v>155</v>
      </c>
      <c r="J117" s="22" t="s">
        <v>36</v>
      </c>
      <c r="K117" s="27" t="s">
        <v>32</v>
      </c>
      <c r="L117" s="27" t="s">
        <v>32</v>
      </c>
      <c r="M117" s="27" t="s">
        <v>32</v>
      </c>
      <c r="N117" s="27" t="s">
        <v>32</v>
      </c>
      <c r="O117" s="27">
        <v>2016</v>
      </c>
      <c r="P117" s="90"/>
      <c r="Q117" s="90"/>
      <c r="R117" s="90"/>
      <c r="S117" s="90"/>
    </row>
    <row r="118" spans="1:19" ht="21.75" customHeight="1">
      <c r="A118" s="122" t="s">
        <v>160</v>
      </c>
      <c r="B118" s="122" t="s">
        <v>41</v>
      </c>
      <c r="C118" s="122">
        <v>4</v>
      </c>
      <c r="D118" s="122">
        <v>2</v>
      </c>
      <c r="E118" s="122">
        <v>1</v>
      </c>
      <c r="F118" s="122">
        <v>0</v>
      </c>
      <c r="G118" s="122">
        <v>2</v>
      </c>
      <c r="H118" s="122"/>
      <c r="I118" s="142" t="s">
        <v>367</v>
      </c>
      <c r="J118" s="22" t="s">
        <v>29</v>
      </c>
      <c r="K118" s="27">
        <v>1</v>
      </c>
      <c r="L118" s="27">
        <v>1</v>
      </c>
      <c r="M118" s="27">
        <v>1</v>
      </c>
      <c r="N118" s="27">
        <f>SUM(K118:M118)</f>
        <v>3</v>
      </c>
      <c r="O118" s="27">
        <v>2016</v>
      </c>
      <c r="P118" s="90"/>
      <c r="Q118" s="90"/>
      <c r="R118" s="90"/>
      <c r="S118" s="90"/>
    </row>
    <row r="119" spans="1:19" s="243" customFormat="1" ht="30">
      <c r="A119" s="122" t="s">
        <v>160</v>
      </c>
      <c r="B119" s="122" t="s">
        <v>41</v>
      </c>
      <c r="C119" s="122">
        <v>4</v>
      </c>
      <c r="D119" s="122">
        <v>2</v>
      </c>
      <c r="E119" s="122">
        <v>1</v>
      </c>
      <c r="F119" s="122">
        <v>0</v>
      </c>
      <c r="G119" s="122">
        <v>3</v>
      </c>
      <c r="H119" s="122">
        <v>3</v>
      </c>
      <c r="I119" s="22" t="s">
        <v>6</v>
      </c>
      <c r="J119" s="22" t="s">
        <v>28</v>
      </c>
      <c r="K119" s="148">
        <v>25469.1</v>
      </c>
      <c r="L119" s="148">
        <v>22045</v>
      </c>
      <c r="M119" s="148">
        <v>22045</v>
      </c>
      <c r="N119" s="148">
        <f>SUM(K119:M119)</f>
        <v>69559.1</v>
      </c>
      <c r="O119" s="27">
        <v>2016</v>
      </c>
      <c r="P119" s="90"/>
      <c r="Q119" s="90" t="s">
        <v>268</v>
      </c>
      <c r="R119" s="90"/>
      <c r="S119" s="90"/>
    </row>
    <row r="120" spans="1:19" s="243" customFormat="1" ht="45">
      <c r="A120" s="122" t="s">
        <v>160</v>
      </c>
      <c r="B120" s="122" t="s">
        <v>41</v>
      </c>
      <c r="C120" s="122">
        <v>4</v>
      </c>
      <c r="D120" s="122">
        <v>7</v>
      </c>
      <c r="E120" s="122">
        <v>8</v>
      </c>
      <c r="F120" s="122">
        <v>5</v>
      </c>
      <c r="G120" s="122">
        <v>1</v>
      </c>
      <c r="H120" s="122">
        <v>2</v>
      </c>
      <c r="I120" s="22" t="s">
        <v>5</v>
      </c>
      <c r="J120" s="22" t="s">
        <v>28</v>
      </c>
      <c r="K120" s="148">
        <v>10291</v>
      </c>
      <c r="L120" s="148">
        <v>0</v>
      </c>
      <c r="M120" s="148">
        <v>0</v>
      </c>
      <c r="N120" s="148">
        <f>SUM(K120:M120)</f>
        <v>10291</v>
      </c>
      <c r="O120" s="27">
        <v>2016</v>
      </c>
      <c r="P120" s="90"/>
      <c r="Q120" s="90" t="s">
        <v>196</v>
      </c>
      <c r="R120" s="90"/>
      <c r="S120" s="90"/>
    </row>
    <row r="121" spans="1:19" ht="60">
      <c r="A121" s="122" t="s">
        <v>160</v>
      </c>
      <c r="B121" s="122" t="s">
        <v>41</v>
      </c>
      <c r="C121" s="122">
        <v>4</v>
      </c>
      <c r="D121" s="122">
        <v>2</v>
      </c>
      <c r="E121" s="122">
        <v>1</v>
      </c>
      <c r="F121" s="122">
        <v>0</v>
      </c>
      <c r="G121" s="122">
        <v>3</v>
      </c>
      <c r="H121" s="122"/>
      <c r="I121" s="142" t="s">
        <v>368</v>
      </c>
      <c r="J121" s="22" t="s">
        <v>29</v>
      </c>
      <c r="K121" s="32">
        <v>72</v>
      </c>
      <c r="L121" s="32">
        <v>60</v>
      </c>
      <c r="M121" s="32">
        <v>60</v>
      </c>
      <c r="N121" s="32">
        <f>K121+L121+M121</f>
        <v>192</v>
      </c>
      <c r="O121" s="27" t="s">
        <v>37</v>
      </c>
      <c r="P121" s="90"/>
      <c r="Q121" s="90" t="s">
        <v>260</v>
      </c>
      <c r="R121" s="90"/>
      <c r="S121" s="90"/>
    </row>
    <row r="122" spans="1:19" ht="71.25">
      <c r="A122" s="122" t="s">
        <v>160</v>
      </c>
      <c r="B122" s="122" t="s">
        <v>41</v>
      </c>
      <c r="C122" s="122">
        <v>5</v>
      </c>
      <c r="D122" s="122">
        <v>0</v>
      </c>
      <c r="E122" s="122">
        <v>0</v>
      </c>
      <c r="F122" s="122">
        <v>0</v>
      </c>
      <c r="G122" s="122">
        <v>0</v>
      </c>
      <c r="H122" s="122"/>
      <c r="I122" s="154" t="s">
        <v>255</v>
      </c>
      <c r="J122" s="22" t="s">
        <v>28</v>
      </c>
      <c r="K122" s="155">
        <f>K123+K136</f>
        <v>153315.57</v>
      </c>
      <c r="L122" s="155">
        <f>L123+L136</f>
        <v>180850.22</v>
      </c>
      <c r="M122" s="155">
        <f>M123+M136</f>
        <v>237628.59999999998</v>
      </c>
      <c r="N122" s="155">
        <f>SUM(K122:M122)</f>
        <v>571794.39</v>
      </c>
      <c r="O122" s="101">
        <v>2016</v>
      </c>
      <c r="P122" s="90"/>
      <c r="Q122" s="90"/>
      <c r="R122" s="90"/>
      <c r="S122" s="90"/>
    </row>
    <row r="123" spans="1:19" ht="42.75">
      <c r="A123" s="122" t="s">
        <v>160</v>
      </c>
      <c r="B123" s="122" t="s">
        <v>41</v>
      </c>
      <c r="C123" s="122">
        <v>5</v>
      </c>
      <c r="D123" s="122">
        <v>2</v>
      </c>
      <c r="E123" s="122">
        <v>1</v>
      </c>
      <c r="F123" s="122">
        <v>0</v>
      </c>
      <c r="G123" s="122">
        <v>0</v>
      </c>
      <c r="H123" s="122"/>
      <c r="I123" s="154" t="s">
        <v>241</v>
      </c>
      <c r="J123" s="22" t="s">
        <v>28</v>
      </c>
      <c r="K123" s="141">
        <f>K126+K128+K130+K132+K133+K134</f>
        <v>128177.57</v>
      </c>
      <c r="L123" s="141">
        <f>L126+L128+L130+L132+L133+L134</f>
        <v>155361.82</v>
      </c>
      <c r="M123" s="141">
        <f>M126+M128+M130+M132+M133+M134</f>
        <v>211752.8</v>
      </c>
      <c r="N123" s="141">
        <f>SUM(K123:M123)</f>
        <v>495292.19</v>
      </c>
      <c r="O123" s="261">
        <v>2016</v>
      </c>
      <c r="P123" s="90"/>
      <c r="Q123" s="219"/>
      <c r="R123" s="90"/>
      <c r="S123" s="90"/>
    </row>
    <row r="124" spans="1:19" ht="75">
      <c r="A124" s="122" t="s">
        <v>160</v>
      </c>
      <c r="B124" s="122" t="s">
        <v>41</v>
      </c>
      <c r="C124" s="122">
        <v>5</v>
      </c>
      <c r="D124" s="122">
        <v>2</v>
      </c>
      <c r="E124" s="122">
        <v>1</v>
      </c>
      <c r="F124" s="122">
        <v>0</v>
      </c>
      <c r="G124" s="122">
        <v>1</v>
      </c>
      <c r="H124" s="122"/>
      <c r="I124" s="142" t="s">
        <v>369</v>
      </c>
      <c r="J124" s="22" t="s">
        <v>31</v>
      </c>
      <c r="K124" s="32" t="s">
        <v>60</v>
      </c>
      <c r="L124" s="32" t="s">
        <v>60</v>
      </c>
      <c r="M124" s="32" t="s">
        <v>60</v>
      </c>
      <c r="N124" s="32" t="s">
        <v>60</v>
      </c>
      <c r="O124" s="27">
        <v>2016</v>
      </c>
      <c r="P124" s="90"/>
      <c r="Q124" s="90">
        <f>68672.8+4519.6+13220.6</f>
        <v>86413.00000000001</v>
      </c>
      <c r="R124" s="90"/>
      <c r="S124" s="90"/>
    </row>
    <row r="125" spans="1:19" ht="75">
      <c r="A125" s="122" t="s">
        <v>160</v>
      </c>
      <c r="B125" s="122" t="s">
        <v>41</v>
      </c>
      <c r="C125" s="122">
        <v>5</v>
      </c>
      <c r="D125" s="122">
        <v>2</v>
      </c>
      <c r="E125" s="122">
        <v>1</v>
      </c>
      <c r="F125" s="122">
        <v>0</v>
      </c>
      <c r="G125" s="122">
        <v>1</v>
      </c>
      <c r="H125" s="122"/>
      <c r="I125" s="142" t="s">
        <v>370</v>
      </c>
      <c r="J125" s="22" t="s">
        <v>31</v>
      </c>
      <c r="K125" s="32">
        <v>15</v>
      </c>
      <c r="L125" s="32">
        <v>11.8</v>
      </c>
      <c r="M125" s="32">
        <v>9.7</v>
      </c>
      <c r="N125" s="32">
        <v>11.9</v>
      </c>
      <c r="O125" s="27">
        <v>2016</v>
      </c>
      <c r="P125" s="90"/>
      <c r="Q125" s="219">
        <f>K126+K128+K132+K133+K134</f>
        <v>64672.67</v>
      </c>
      <c r="R125" s="90"/>
      <c r="S125" s="90"/>
    </row>
    <row r="126" spans="1:19" ht="77.25" customHeight="1">
      <c r="A126" s="122" t="s">
        <v>160</v>
      </c>
      <c r="B126" s="122" t="s">
        <v>41</v>
      </c>
      <c r="C126" s="122">
        <v>5</v>
      </c>
      <c r="D126" s="122">
        <v>2</v>
      </c>
      <c r="E126" s="122">
        <v>1</v>
      </c>
      <c r="F126" s="122">
        <v>0</v>
      </c>
      <c r="G126" s="122">
        <v>1</v>
      </c>
      <c r="H126" s="122">
        <v>3</v>
      </c>
      <c r="I126" s="142" t="s">
        <v>353</v>
      </c>
      <c r="J126" s="22" t="s">
        <v>28</v>
      </c>
      <c r="K126" s="141">
        <v>14580</v>
      </c>
      <c r="L126" s="141">
        <v>14580</v>
      </c>
      <c r="M126" s="141">
        <v>14580</v>
      </c>
      <c r="N126" s="141">
        <f aca="true" t="shared" si="4" ref="N126:N132">SUM(K126:M126)</f>
        <v>43740</v>
      </c>
      <c r="O126" s="27" t="s">
        <v>37</v>
      </c>
      <c r="P126" s="90"/>
      <c r="Q126" s="90"/>
      <c r="R126" s="90"/>
      <c r="S126" s="90"/>
    </row>
    <row r="127" spans="1:19" s="17" customFormat="1" ht="60">
      <c r="A127" s="122" t="s">
        <v>160</v>
      </c>
      <c r="B127" s="122" t="s">
        <v>41</v>
      </c>
      <c r="C127" s="122">
        <v>5</v>
      </c>
      <c r="D127" s="122">
        <v>2</v>
      </c>
      <c r="E127" s="122">
        <v>1</v>
      </c>
      <c r="F127" s="122">
        <v>0</v>
      </c>
      <c r="G127" s="122">
        <v>1</v>
      </c>
      <c r="H127" s="122"/>
      <c r="I127" s="142" t="s">
        <v>372</v>
      </c>
      <c r="J127" s="22" t="s">
        <v>29</v>
      </c>
      <c r="K127" s="145">
        <v>21</v>
      </c>
      <c r="L127" s="145">
        <v>21</v>
      </c>
      <c r="M127" s="145">
        <v>21</v>
      </c>
      <c r="N127" s="145">
        <f t="shared" si="4"/>
        <v>63</v>
      </c>
      <c r="O127" s="27" t="s">
        <v>37</v>
      </c>
      <c r="P127" s="90"/>
      <c r="Q127" s="90"/>
      <c r="R127" s="90"/>
      <c r="S127" s="90"/>
    </row>
    <row r="128" spans="1:19" ht="132.75" customHeight="1">
      <c r="A128" s="122" t="s">
        <v>160</v>
      </c>
      <c r="B128" s="122" t="s">
        <v>41</v>
      </c>
      <c r="C128" s="122">
        <v>5</v>
      </c>
      <c r="D128" s="122">
        <v>2</v>
      </c>
      <c r="E128" s="122">
        <v>1</v>
      </c>
      <c r="F128" s="122">
        <v>0</v>
      </c>
      <c r="G128" s="122">
        <v>2</v>
      </c>
      <c r="H128" s="122">
        <v>3</v>
      </c>
      <c r="I128" s="142" t="s">
        <v>299</v>
      </c>
      <c r="J128" s="22" t="s">
        <v>28</v>
      </c>
      <c r="K128" s="141">
        <v>6193.17</v>
      </c>
      <c r="L128" s="141">
        <v>6377.22</v>
      </c>
      <c r="M128" s="141">
        <v>4500</v>
      </c>
      <c r="N128" s="141">
        <f t="shared" si="4"/>
        <v>17070.39</v>
      </c>
      <c r="O128" s="27" t="s">
        <v>37</v>
      </c>
      <c r="P128" s="90"/>
      <c r="Q128" s="90"/>
      <c r="R128" s="90"/>
      <c r="S128" s="90"/>
    </row>
    <row r="129" spans="1:19" s="17" customFormat="1" ht="60">
      <c r="A129" s="122" t="s">
        <v>160</v>
      </c>
      <c r="B129" s="122" t="s">
        <v>41</v>
      </c>
      <c r="C129" s="122">
        <v>5</v>
      </c>
      <c r="D129" s="122">
        <v>2</v>
      </c>
      <c r="E129" s="122">
        <v>1</v>
      </c>
      <c r="F129" s="122">
        <v>0</v>
      </c>
      <c r="G129" s="122">
        <v>2</v>
      </c>
      <c r="H129" s="122"/>
      <c r="I129" s="142" t="s">
        <v>371</v>
      </c>
      <c r="J129" s="22" t="s">
        <v>29</v>
      </c>
      <c r="K129" s="141">
        <v>3</v>
      </c>
      <c r="L129" s="141">
        <v>3</v>
      </c>
      <c r="M129" s="141">
        <v>2</v>
      </c>
      <c r="N129" s="141">
        <f t="shared" si="4"/>
        <v>8</v>
      </c>
      <c r="O129" s="27" t="s">
        <v>37</v>
      </c>
      <c r="P129" s="90"/>
      <c r="Q129" s="90"/>
      <c r="R129" s="90"/>
      <c r="S129" s="90"/>
    </row>
    <row r="130" spans="1:19" ht="60">
      <c r="A130" s="122" t="s">
        <v>160</v>
      </c>
      <c r="B130" s="122" t="s">
        <v>41</v>
      </c>
      <c r="C130" s="122">
        <v>5</v>
      </c>
      <c r="D130" s="122">
        <v>7</v>
      </c>
      <c r="E130" s="122">
        <v>8</v>
      </c>
      <c r="F130" s="122">
        <v>7</v>
      </c>
      <c r="G130" s="122">
        <v>4</v>
      </c>
      <c r="H130" s="122">
        <v>2</v>
      </c>
      <c r="I130" s="142" t="s">
        <v>4</v>
      </c>
      <c r="J130" s="22" t="s">
        <v>28</v>
      </c>
      <c r="K130" s="144">
        <v>63504.9</v>
      </c>
      <c r="L130" s="144">
        <v>70773.6</v>
      </c>
      <c r="M130" s="144">
        <v>68672.8</v>
      </c>
      <c r="N130" s="144">
        <f t="shared" si="4"/>
        <v>202951.3</v>
      </c>
      <c r="O130" s="27" t="s">
        <v>37</v>
      </c>
      <c r="P130" s="216" t="s">
        <v>269</v>
      </c>
      <c r="Q130" s="216" t="s">
        <v>270</v>
      </c>
      <c r="R130" s="216"/>
      <c r="S130" s="216" t="s">
        <v>271</v>
      </c>
    </row>
    <row r="131" spans="1:19" s="17" customFormat="1" ht="64.5" customHeight="1">
      <c r="A131" s="122" t="s">
        <v>160</v>
      </c>
      <c r="B131" s="122" t="s">
        <v>41</v>
      </c>
      <c r="C131" s="122">
        <v>5</v>
      </c>
      <c r="D131" s="122">
        <v>7</v>
      </c>
      <c r="E131" s="122">
        <v>8</v>
      </c>
      <c r="F131" s="122">
        <v>7</v>
      </c>
      <c r="G131" s="122">
        <v>4</v>
      </c>
      <c r="H131" s="122"/>
      <c r="I131" s="142" t="s">
        <v>136</v>
      </c>
      <c r="J131" s="22" t="s">
        <v>29</v>
      </c>
      <c r="K131" s="144">
        <v>5300</v>
      </c>
      <c r="L131" s="144">
        <v>5500</v>
      </c>
      <c r="M131" s="144">
        <v>5500</v>
      </c>
      <c r="N131" s="144">
        <f t="shared" si="4"/>
        <v>16300</v>
      </c>
      <c r="O131" s="101">
        <v>2016</v>
      </c>
      <c r="P131" s="90" t="s">
        <v>272</v>
      </c>
      <c r="Q131" s="90"/>
      <c r="R131" s="90"/>
      <c r="S131" s="90"/>
    </row>
    <row r="132" spans="1:19" ht="75">
      <c r="A132" s="122" t="s">
        <v>160</v>
      </c>
      <c r="B132" s="122" t="s">
        <v>41</v>
      </c>
      <c r="C132" s="122">
        <v>5</v>
      </c>
      <c r="D132" s="122">
        <v>2</v>
      </c>
      <c r="E132" s="122">
        <v>1</v>
      </c>
      <c r="F132" s="122">
        <v>0</v>
      </c>
      <c r="G132" s="122">
        <v>4</v>
      </c>
      <c r="H132" s="122">
        <v>3</v>
      </c>
      <c r="I132" s="142" t="s">
        <v>378</v>
      </c>
      <c r="J132" s="22" t="s">
        <v>28</v>
      </c>
      <c r="K132" s="141">
        <v>38148.5</v>
      </c>
      <c r="L132" s="141">
        <v>63631</v>
      </c>
      <c r="M132" s="141">
        <v>124000</v>
      </c>
      <c r="N132" s="149">
        <f t="shared" si="4"/>
        <v>225779.5</v>
      </c>
      <c r="O132" s="101">
        <v>2016</v>
      </c>
      <c r="P132" s="216" t="s">
        <v>273</v>
      </c>
      <c r="Q132" s="216" t="s">
        <v>274</v>
      </c>
      <c r="R132" s="216"/>
      <c r="S132" s="216" t="s">
        <v>275</v>
      </c>
    </row>
    <row r="133" spans="1:19" ht="75">
      <c r="A133" s="122" t="s">
        <v>160</v>
      </c>
      <c r="B133" s="122" t="s">
        <v>41</v>
      </c>
      <c r="C133" s="122">
        <v>5</v>
      </c>
      <c r="D133" s="122">
        <v>2</v>
      </c>
      <c r="E133" s="122">
        <v>1</v>
      </c>
      <c r="F133" s="122">
        <v>0</v>
      </c>
      <c r="G133" s="122">
        <v>5</v>
      </c>
      <c r="H133" s="122">
        <v>3</v>
      </c>
      <c r="I133" s="142" t="s">
        <v>379</v>
      </c>
      <c r="J133" s="22" t="s">
        <v>28</v>
      </c>
      <c r="K133" s="141">
        <v>309.5</v>
      </c>
      <c r="L133" s="141">
        <v>0</v>
      </c>
      <c r="M133" s="141">
        <v>0</v>
      </c>
      <c r="N133" s="149">
        <f>K133</f>
        <v>309.5</v>
      </c>
      <c r="O133" s="101">
        <v>2016</v>
      </c>
      <c r="P133" s="216" t="s">
        <v>352</v>
      </c>
      <c r="Q133" s="90" t="s">
        <v>276</v>
      </c>
      <c r="R133" s="90"/>
      <c r="S133" s="90"/>
    </row>
    <row r="134" spans="1:19" ht="75">
      <c r="A134" s="122" t="s">
        <v>160</v>
      </c>
      <c r="B134" s="122" t="s">
        <v>41</v>
      </c>
      <c r="C134" s="122">
        <v>5</v>
      </c>
      <c r="D134" s="122">
        <v>2</v>
      </c>
      <c r="E134" s="122">
        <v>1</v>
      </c>
      <c r="F134" s="122">
        <v>0</v>
      </c>
      <c r="G134" s="122">
        <v>6</v>
      </c>
      <c r="H134" s="122">
        <v>3</v>
      </c>
      <c r="I134" s="142" t="s">
        <v>380</v>
      </c>
      <c r="J134" s="22" t="s">
        <v>28</v>
      </c>
      <c r="K134" s="141">
        <v>5441.5</v>
      </c>
      <c r="L134" s="141">
        <v>0</v>
      </c>
      <c r="M134" s="141">
        <v>0</v>
      </c>
      <c r="N134" s="149">
        <f>K134</f>
        <v>5441.5</v>
      </c>
      <c r="O134" s="101">
        <v>2016</v>
      </c>
      <c r="P134" s="90" t="s">
        <v>276</v>
      </c>
      <c r="Q134" s="90"/>
      <c r="R134" s="90"/>
      <c r="S134" s="90"/>
    </row>
    <row r="135" spans="1:19" ht="15">
      <c r="A135" s="122" t="s">
        <v>160</v>
      </c>
      <c r="B135" s="122" t="s">
        <v>41</v>
      </c>
      <c r="C135" s="122">
        <v>5</v>
      </c>
      <c r="D135" s="122">
        <v>2</v>
      </c>
      <c r="E135" s="122">
        <v>1</v>
      </c>
      <c r="F135" s="122">
        <v>0</v>
      </c>
      <c r="G135" s="122">
        <v>4</v>
      </c>
      <c r="H135" s="122"/>
      <c r="I135" s="142" t="s">
        <v>373</v>
      </c>
      <c r="J135" s="22" t="s">
        <v>35</v>
      </c>
      <c r="K135" s="237">
        <v>4</v>
      </c>
      <c r="L135" s="237">
        <v>4</v>
      </c>
      <c r="M135" s="149">
        <v>4</v>
      </c>
      <c r="N135" s="149">
        <f>SUM(K135:M135)</f>
        <v>12</v>
      </c>
      <c r="O135" s="101">
        <v>2016</v>
      </c>
      <c r="P135" s="90"/>
      <c r="Q135" s="90"/>
      <c r="R135" s="90"/>
      <c r="S135" s="90"/>
    </row>
    <row r="136" spans="1:19" ht="96.75" customHeight="1">
      <c r="A136" s="122" t="s">
        <v>160</v>
      </c>
      <c r="B136" s="122" t="s">
        <v>41</v>
      </c>
      <c r="C136" s="122">
        <v>5</v>
      </c>
      <c r="D136" s="122">
        <v>2</v>
      </c>
      <c r="E136" s="122">
        <v>2</v>
      </c>
      <c r="F136" s="122">
        <v>0</v>
      </c>
      <c r="G136" s="122">
        <v>0</v>
      </c>
      <c r="H136" s="122"/>
      <c r="I136" s="154" t="s">
        <v>304</v>
      </c>
      <c r="J136" s="22" t="s">
        <v>28</v>
      </c>
      <c r="K136" s="141">
        <f>K140+K141+K142</f>
        <v>25138</v>
      </c>
      <c r="L136" s="141">
        <f>L140+L141+L142</f>
        <v>25488.4</v>
      </c>
      <c r="M136" s="141">
        <f>M140+M141+M142</f>
        <v>25875.800000000003</v>
      </c>
      <c r="N136" s="149">
        <f>SUM(K136:M136)</f>
        <v>76502.20000000001</v>
      </c>
      <c r="O136" s="101">
        <v>2016</v>
      </c>
      <c r="P136" s="90"/>
      <c r="Q136" s="90"/>
      <c r="R136" s="90"/>
      <c r="S136" s="90"/>
    </row>
    <row r="137" spans="1:19" s="17" customFormat="1" ht="60">
      <c r="A137" s="122" t="s">
        <v>160</v>
      </c>
      <c r="B137" s="122" t="s">
        <v>41</v>
      </c>
      <c r="C137" s="122">
        <v>5</v>
      </c>
      <c r="D137" s="122">
        <v>2</v>
      </c>
      <c r="E137" s="122">
        <v>2</v>
      </c>
      <c r="F137" s="122">
        <v>0</v>
      </c>
      <c r="G137" s="122">
        <v>0</v>
      </c>
      <c r="H137" s="122"/>
      <c r="I137" s="142" t="s">
        <v>156</v>
      </c>
      <c r="J137" s="122" t="s">
        <v>31</v>
      </c>
      <c r="K137" s="149">
        <v>0.25</v>
      </c>
      <c r="L137" s="149">
        <v>0.3</v>
      </c>
      <c r="M137" s="149">
        <v>0.3</v>
      </c>
      <c r="N137" s="149">
        <v>0.3</v>
      </c>
      <c r="O137" s="101">
        <v>2016</v>
      </c>
      <c r="P137" s="90"/>
      <c r="Q137" s="90"/>
      <c r="R137" s="90"/>
      <c r="S137" s="90"/>
    </row>
    <row r="138" spans="1:19" ht="90">
      <c r="A138" s="122" t="s">
        <v>160</v>
      </c>
      <c r="B138" s="122" t="s">
        <v>41</v>
      </c>
      <c r="C138" s="122">
        <v>5</v>
      </c>
      <c r="D138" s="122">
        <v>2</v>
      </c>
      <c r="E138" s="122">
        <v>2</v>
      </c>
      <c r="F138" s="122">
        <v>0</v>
      </c>
      <c r="G138" s="122">
        <v>5</v>
      </c>
      <c r="H138" s="122"/>
      <c r="I138" s="142" t="s">
        <v>56</v>
      </c>
      <c r="J138" s="22" t="s">
        <v>36</v>
      </c>
      <c r="K138" s="149" t="s">
        <v>32</v>
      </c>
      <c r="L138" s="149" t="s">
        <v>32</v>
      </c>
      <c r="M138" s="149" t="s">
        <v>32</v>
      </c>
      <c r="N138" s="149" t="s">
        <v>32</v>
      </c>
      <c r="O138" s="27" t="s">
        <v>37</v>
      </c>
      <c r="P138" s="90"/>
      <c r="Q138" s="90"/>
      <c r="R138" s="90"/>
      <c r="S138" s="90"/>
    </row>
    <row r="139" spans="1:19" ht="78.75" customHeight="1">
      <c r="A139" s="122" t="s">
        <v>160</v>
      </c>
      <c r="B139" s="122" t="s">
        <v>41</v>
      </c>
      <c r="C139" s="122">
        <v>5</v>
      </c>
      <c r="D139" s="122">
        <v>2</v>
      </c>
      <c r="E139" s="122">
        <v>2</v>
      </c>
      <c r="F139" s="122">
        <v>0</v>
      </c>
      <c r="G139" s="122">
        <v>5</v>
      </c>
      <c r="H139" s="122"/>
      <c r="I139" s="142" t="s">
        <v>374</v>
      </c>
      <c r="J139" s="22" t="s">
        <v>29</v>
      </c>
      <c r="K139" s="141">
        <v>5</v>
      </c>
      <c r="L139" s="141">
        <v>6</v>
      </c>
      <c r="M139" s="141">
        <v>7</v>
      </c>
      <c r="N139" s="141">
        <f>SUM(K139:M139)</f>
        <v>18</v>
      </c>
      <c r="O139" s="145">
        <v>2016</v>
      </c>
      <c r="P139" s="90"/>
      <c r="Q139" s="90">
        <f>237628.6-86413-8135.6</f>
        <v>143080</v>
      </c>
      <c r="R139" s="90"/>
      <c r="S139" s="90"/>
    </row>
    <row r="140" spans="1:19" ht="137.25" customHeight="1">
      <c r="A140" s="122" t="s">
        <v>160</v>
      </c>
      <c r="B140" s="122" t="s">
        <v>41</v>
      </c>
      <c r="C140" s="122">
        <v>5</v>
      </c>
      <c r="D140" s="122">
        <v>5</v>
      </c>
      <c r="E140" s="122">
        <v>0</v>
      </c>
      <c r="F140" s="122">
        <v>8</v>
      </c>
      <c r="G140" s="122">
        <v>2</v>
      </c>
      <c r="H140" s="122">
        <v>1</v>
      </c>
      <c r="I140" s="22" t="s">
        <v>3</v>
      </c>
      <c r="J140" s="22" t="s">
        <v>28</v>
      </c>
      <c r="K140" s="144">
        <v>7397.8</v>
      </c>
      <c r="L140" s="144">
        <v>7748.2</v>
      </c>
      <c r="M140" s="144">
        <v>8135.6</v>
      </c>
      <c r="N140" s="144">
        <f>SUM(K140:M140)</f>
        <v>23281.6</v>
      </c>
      <c r="O140" s="145">
        <v>2016</v>
      </c>
      <c r="P140" s="216" t="s">
        <v>350</v>
      </c>
      <c r="Q140" s="90"/>
      <c r="R140" s="90"/>
      <c r="S140" s="90"/>
    </row>
    <row r="141" spans="1:19" ht="135">
      <c r="A141" s="122" t="s">
        <v>160</v>
      </c>
      <c r="B141" s="122" t="s">
        <v>41</v>
      </c>
      <c r="C141" s="122">
        <v>5</v>
      </c>
      <c r="D141" s="122">
        <v>7</v>
      </c>
      <c r="E141" s="122">
        <v>8</v>
      </c>
      <c r="F141" s="122">
        <v>6</v>
      </c>
      <c r="G141" s="122">
        <v>4</v>
      </c>
      <c r="H141" s="122">
        <v>2</v>
      </c>
      <c r="I141" s="142" t="s">
        <v>381</v>
      </c>
      <c r="J141" s="143" t="s">
        <v>28</v>
      </c>
      <c r="K141" s="144">
        <v>17740.2</v>
      </c>
      <c r="L141" s="144">
        <v>17740.2</v>
      </c>
      <c r="M141" s="144">
        <v>4519.6</v>
      </c>
      <c r="N141" s="144">
        <f>SUM(K141:M141)</f>
        <v>40000</v>
      </c>
      <c r="O141" s="145">
        <v>2016</v>
      </c>
      <c r="P141" s="90"/>
      <c r="Q141" s="90"/>
      <c r="R141" s="90"/>
      <c r="S141" s="90"/>
    </row>
    <row r="142" spans="1:19" s="215" customFormat="1" ht="132" customHeight="1">
      <c r="A142" s="122" t="s">
        <v>160</v>
      </c>
      <c r="B142" s="122" t="s">
        <v>41</v>
      </c>
      <c r="C142" s="122">
        <v>5</v>
      </c>
      <c r="D142" s="122">
        <v>7</v>
      </c>
      <c r="E142" s="122">
        <v>8</v>
      </c>
      <c r="F142" s="122">
        <v>7</v>
      </c>
      <c r="G142" s="122">
        <v>5</v>
      </c>
      <c r="H142" s="122">
        <v>2</v>
      </c>
      <c r="I142" s="142" t="s">
        <v>0</v>
      </c>
      <c r="J142" s="143" t="s">
        <v>28</v>
      </c>
      <c r="K142" s="144">
        <v>0</v>
      </c>
      <c r="L142" s="144">
        <v>0</v>
      </c>
      <c r="M142" s="144">
        <v>13220.6</v>
      </c>
      <c r="N142" s="144">
        <f>SUM(K142:M142)</f>
        <v>13220.6</v>
      </c>
      <c r="O142" s="145">
        <v>2016</v>
      </c>
      <c r="P142" s="90"/>
      <c r="Q142" s="90"/>
      <c r="R142" s="90"/>
      <c r="S142" s="90"/>
    </row>
    <row r="143" spans="1:19" ht="75">
      <c r="A143" s="122" t="s">
        <v>160</v>
      </c>
      <c r="B143" s="122" t="s">
        <v>41</v>
      </c>
      <c r="C143" s="122">
        <v>5</v>
      </c>
      <c r="D143" s="122">
        <v>2</v>
      </c>
      <c r="E143" s="122">
        <v>2</v>
      </c>
      <c r="F143" s="122">
        <v>0</v>
      </c>
      <c r="G143" s="122">
        <v>8</v>
      </c>
      <c r="H143" s="122"/>
      <c r="I143" s="142" t="s">
        <v>1</v>
      </c>
      <c r="J143" s="22" t="s">
        <v>29</v>
      </c>
      <c r="K143" s="141">
        <v>10</v>
      </c>
      <c r="L143" s="141">
        <v>10</v>
      </c>
      <c r="M143" s="141">
        <v>10</v>
      </c>
      <c r="N143" s="141">
        <f>SUM(K143:M143)</f>
        <v>30</v>
      </c>
      <c r="O143" s="27" t="s">
        <v>37</v>
      </c>
      <c r="P143" s="90"/>
      <c r="Q143" s="90"/>
      <c r="R143" s="90"/>
      <c r="S143" s="90"/>
    </row>
    <row r="144" spans="1:19" ht="105">
      <c r="A144" s="122" t="s">
        <v>160</v>
      </c>
      <c r="B144" s="122" t="s">
        <v>41</v>
      </c>
      <c r="C144" s="122">
        <v>5</v>
      </c>
      <c r="D144" s="122">
        <v>2</v>
      </c>
      <c r="E144" s="122">
        <v>2</v>
      </c>
      <c r="F144" s="122">
        <v>0</v>
      </c>
      <c r="G144" s="122">
        <v>9</v>
      </c>
      <c r="H144" s="122"/>
      <c r="I144" s="22" t="s">
        <v>141</v>
      </c>
      <c r="J144" s="22" t="s">
        <v>36</v>
      </c>
      <c r="K144" s="141" t="s">
        <v>32</v>
      </c>
      <c r="L144" s="141" t="s">
        <v>32</v>
      </c>
      <c r="M144" s="141" t="s">
        <v>32</v>
      </c>
      <c r="N144" s="141" t="s">
        <v>32</v>
      </c>
      <c r="O144" s="27" t="s">
        <v>37</v>
      </c>
      <c r="P144" s="216" t="s">
        <v>351</v>
      </c>
      <c r="Q144" s="90"/>
      <c r="R144" s="90"/>
      <c r="S144" s="90"/>
    </row>
    <row r="145" spans="1:19" ht="30">
      <c r="A145" s="122" t="s">
        <v>160</v>
      </c>
      <c r="B145" s="122" t="s">
        <v>41</v>
      </c>
      <c r="C145" s="122">
        <v>5</v>
      </c>
      <c r="D145" s="122">
        <v>2</v>
      </c>
      <c r="E145" s="122">
        <v>2</v>
      </c>
      <c r="F145" s="122">
        <v>0</v>
      </c>
      <c r="G145" s="122">
        <v>9</v>
      </c>
      <c r="H145" s="122"/>
      <c r="I145" s="142" t="s">
        <v>2</v>
      </c>
      <c r="J145" s="22" t="s">
        <v>29</v>
      </c>
      <c r="K145" s="141">
        <v>10</v>
      </c>
      <c r="L145" s="141">
        <v>10</v>
      </c>
      <c r="M145" s="141">
        <v>10</v>
      </c>
      <c r="N145" s="141">
        <f>SUM(K145:M145)</f>
        <v>30</v>
      </c>
      <c r="O145" s="27" t="s">
        <v>37</v>
      </c>
      <c r="P145" s="90"/>
      <c r="Q145" s="90"/>
      <c r="R145" s="90"/>
      <c r="S145" s="90"/>
    </row>
    <row r="213" ht="15">
      <c r="A213" s="63" t="s">
        <v>158</v>
      </c>
    </row>
    <row r="214" ht="15">
      <c r="A214" s="63" t="s">
        <v>159</v>
      </c>
    </row>
  </sheetData>
  <sheetProtection/>
  <mergeCells count="16">
    <mergeCell ref="C9:C10"/>
    <mergeCell ref="D9:G9"/>
    <mergeCell ref="F10:G10"/>
    <mergeCell ref="K8:M9"/>
    <mergeCell ref="I8:I10"/>
    <mergeCell ref="J8:J10"/>
    <mergeCell ref="N8:O9"/>
    <mergeCell ref="M1:O1"/>
    <mergeCell ref="A6:C6"/>
    <mergeCell ref="G4:J4"/>
    <mergeCell ref="D3:K3"/>
    <mergeCell ref="E2:J2"/>
    <mergeCell ref="D6:K6"/>
    <mergeCell ref="A8:G8"/>
    <mergeCell ref="H9:H10"/>
    <mergeCell ref="A9:B10"/>
  </mergeCells>
  <printOptions/>
  <pageMargins left="0.88" right="0.1968503937007874" top="0.984251968503937" bottom="0.78" header="0.5118110236220472" footer="0.5118110236220472"/>
  <pageSetup firstPageNumber="1" useFirstPageNumber="1" horizontalDpi="600" verticalDpi="600" orientation="landscape" paperSize="9" scale="70" r:id="rId1"/>
  <headerFooter alignWithMargins="0">
    <oddHeader>&amp;C&amp;P</oddHeader>
  </headerFooter>
  <rowBreaks count="12" manualBreakCount="12">
    <brk id="15" max="14" man="1"/>
    <brk id="28" max="14" man="1"/>
    <brk id="45" max="255" man="1"/>
    <brk id="61" max="255" man="1"/>
    <brk id="76" max="255" man="1"/>
    <brk id="88" max="14" man="1"/>
    <brk id="99" max="14" man="1"/>
    <brk id="110" max="14" man="1"/>
    <brk id="123" max="14" man="1"/>
    <brk id="132" max="14" man="1"/>
    <brk id="140" max="14" man="1"/>
    <brk id="1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*</cp:lastModifiedBy>
  <cp:lastPrinted>2014-10-31T07:00:34Z</cp:lastPrinted>
  <dcterms:created xsi:type="dcterms:W3CDTF">2013-08-06T09:39:13Z</dcterms:created>
  <dcterms:modified xsi:type="dcterms:W3CDTF">2015-01-15T11:43:39Z</dcterms:modified>
  <cp:category/>
  <cp:version/>
  <cp:contentType/>
  <cp:contentStatus/>
</cp:coreProperties>
</file>