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91" windowWidth="15270" windowHeight="8430" tabRatio="601" activeTab="0"/>
  </bookViews>
  <sheets>
    <sheet name="согл корректором" sheetId="1" r:id="rId1"/>
  </sheets>
  <definedNames/>
  <calcPr fullCalcOnLoad="1"/>
</workbook>
</file>

<file path=xl/sharedStrings.xml><?xml version="1.0" encoding="utf-8"?>
<sst xmlns="http://schemas.openxmlformats.org/spreadsheetml/2006/main" count="621" uniqueCount="240">
  <si>
    <t>№ п.п.</t>
  </si>
  <si>
    <t>шт.</t>
  </si>
  <si>
    <t>Создание аварийного запаса материалов и оборудования для работы в ОЗП</t>
  </si>
  <si>
    <t>км</t>
  </si>
  <si>
    <t>МПЖРЭП</t>
  </si>
  <si>
    <t>УО</t>
  </si>
  <si>
    <t>компл.</t>
  </si>
  <si>
    <t>зд.</t>
  </si>
  <si>
    <t>кв.м</t>
  </si>
  <si>
    <t>План мероприятий</t>
  </si>
  <si>
    <t>Ремонт теплофикационной установки</t>
  </si>
  <si>
    <t>т.руб</t>
  </si>
  <si>
    <t>средства предприятия</t>
  </si>
  <si>
    <t>зд</t>
  </si>
  <si>
    <t>куб.м</t>
  </si>
  <si>
    <t>прочие</t>
  </si>
  <si>
    <t>МУП "ЖКК"</t>
  </si>
  <si>
    <t>СМУП ЖКХ "Горвик"</t>
  </si>
  <si>
    <t>-</t>
  </si>
  <si>
    <t>Оформление актов и паспортов готовности котельных и тепловых сетей к отопительному периоду.</t>
  </si>
  <si>
    <t xml:space="preserve">Остекление, всего: </t>
  </si>
  <si>
    <t>Ремонт кровли зданий, всего:</t>
  </si>
  <si>
    <t>Финансовые средства для формирования аварийного запаса материалов и оборудования, всего:</t>
  </si>
  <si>
    <t>3.1</t>
  </si>
  <si>
    <t>3.2</t>
  </si>
  <si>
    <t>Подготовка сезонной техники, всего:</t>
  </si>
  <si>
    <t>СМУП "Белое Озеро"</t>
  </si>
  <si>
    <t>Срок исполнения</t>
  </si>
  <si>
    <t>п.м.</t>
  </si>
  <si>
    <t>по отдельному плану</t>
  </si>
  <si>
    <t xml:space="preserve"> Ремонт и утепление ограждающих конструкций,всего: </t>
  </si>
  <si>
    <t>Подготовка центральных тепловых пунктов</t>
  </si>
  <si>
    <t>ед.</t>
  </si>
  <si>
    <t>Подготовка систем водопровода и канализации, всего:</t>
  </si>
  <si>
    <t>Раздел I. Подготовка зданий</t>
  </si>
  <si>
    <t>1.1</t>
  </si>
  <si>
    <t>1.2</t>
  </si>
  <si>
    <t>Заготовка песка, всего:</t>
  </si>
  <si>
    <t>Подготовка, промывка, опрессовка тепловых сетей</t>
  </si>
  <si>
    <t>Подготовка очистных сооружений водопровода</t>
  </si>
  <si>
    <t>устр неиспр</t>
  </si>
  <si>
    <t>мб</t>
  </si>
  <si>
    <t>ср.предпр</t>
  </si>
  <si>
    <t>обл.бюджет</t>
  </si>
  <si>
    <t>1.3</t>
  </si>
  <si>
    <t>1.4</t>
  </si>
  <si>
    <t>1.5</t>
  </si>
  <si>
    <t>1.6</t>
  </si>
  <si>
    <t>1.7</t>
  </si>
  <si>
    <t>1.8</t>
  </si>
  <si>
    <t xml:space="preserve">Создание аварийного запаса материалов и оборудования для работы в ОЗП </t>
  </si>
  <si>
    <t>Учреждения бюджетной сферы</t>
  </si>
  <si>
    <t>Предприятия жилищно-коммунального комплекса</t>
  </si>
  <si>
    <t>4.1</t>
  </si>
  <si>
    <t>4.2</t>
  </si>
  <si>
    <t>4.3</t>
  </si>
  <si>
    <t>5.1</t>
  </si>
  <si>
    <t>6.1</t>
  </si>
  <si>
    <t>Объем работ</t>
  </si>
  <si>
    <t>Подготовка систем отопления, всего:</t>
  </si>
  <si>
    <t>Ревизия и подготовка теплового узла (ИТП), всего:</t>
  </si>
  <si>
    <t>в т.ч.:         УО</t>
  </si>
  <si>
    <t>тн</t>
  </si>
  <si>
    <t>работ, мероприятий</t>
  </si>
  <si>
    <t>СМУП "Белое озеро"</t>
  </si>
  <si>
    <t>Герметизация швов, всего по жилищному фонду:</t>
  </si>
  <si>
    <t>Подготовка систем водопровода и канализации, всего по жилищному фонду:</t>
  </si>
  <si>
    <t>в т.ч.:    Комитет ЖКХ, ТиС</t>
  </si>
  <si>
    <t>Подготовка ВРУ, всего по жилищному фонду:</t>
  </si>
  <si>
    <t>Создание запасов топлива на начало отопительного сезона                                                                      уголь</t>
  </si>
  <si>
    <t>Создание запасов топлива на начало отопительного сезона                                                                      мазут</t>
  </si>
  <si>
    <t xml:space="preserve">местный бюджет </t>
  </si>
  <si>
    <t>Проверка наличия и целостности запорных устройств на ГРУ</t>
  </si>
  <si>
    <t>Проверка изолирующих фланцевых соединений</t>
  </si>
  <si>
    <t>Наименование работ, мероприятий</t>
  </si>
  <si>
    <t>в т.ч. СМУП "Белое Озеро"</t>
  </si>
  <si>
    <t>Ремонт тепловых насосных станций</t>
  </si>
  <si>
    <t>млн.руб</t>
  </si>
  <si>
    <t xml:space="preserve">Создание запаса топлива на начало отопительного периода, всего </t>
  </si>
  <si>
    <t>Средства предприятия</t>
  </si>
  <si>
    <t xml:space="preserve">тн </t>
  </si>
  <si>
    <t>3.3</t>
  </si>
  <si>
    <t xml:space="preserve">Ревизия: </t>
  </si>
  <si>
    <t>УКиОС</t>
  </si>
  <si>
    <t>Ремонт тепловых сетей</t>
  </si>
  <si>
    <t xml:space="preserve">запорной арматуры на вводах в дом </t>
  </si>
  <si>
    <t>ТСЖ "Лебедева, 10"</t>
  </si>
  <si>
    <t>Раздел II. Подготовка наружных инженерных сетей</t>
  </si>
  <si>
    <t>2.1</t>
  </si>
  <si>
    <t>2.2</t>
  </si>
  <si>
    <t>2.4</t>
  </si>
  <si>
    <t>Подготовка отопительных котельных, всего:</t>
  </si>
  <si>
    <t>акты</t>
  </si>
  <si>
    <t>паспорта</t>
  </si>
  <si>
    <t xml:space="preserve">Подготовка водопроводных сетей </t>
  </si>
  <si>
    <t>Подготовка канализационных сетей</t>
  </si>
  <si>
    <t>СМУП "Горсвет"</t>
  </si>
  <si>
    <t xml:space="preserve">Ремонт и утепление ограждающих конструкций </t>
  </si>
  <si>
    <t>Администрации Северодвинска</t>
  </si>
  <si>
    <t>Подразделения ОАО "Архангельскоблгаз"</t>
  </si>
  <si>
    <t>СМУП "ПЖКО "Ягры", ООО ПЖКО "Ягры", ООО "Ягры - 207", ООО "Ягры - 208",ОАО "ПЖКО Ягры"</t>
  </si>
  <si>
    <t>Подготовка очистных сооружений канализации</t>
  </si>
  <si>
    <t>Подготовка насосных станций водопровода</t>
  </si>
  <si>
    <t>ОАО "ЖКТ+"</t>
  </si>
  <si>
    <t>Ремонт вводов подземных газопроводов</t>
  </si>
  <si>
    <t>Подготовка паспорта готовности газового хозяйства к работе в зимних условиях</t>
  </si>
  <si>
    <t>паспорт</t>
  </si>
  <si>
    <t>Проверка технической готовности газопроводов</t>
  </si>
  <si>
    <t>Подготовка канализационных насосных станций</t>
  </si>
  <si>
    <t>Ремонт водопроводных сетей</t>
  </si>
  <si>
    <t>Подготовка сетей наружного освещения</t>
  </si>
  <si>
    <t>СМУП "ПЖКО "Ягры", ОАО "ПЖКО Ягры"</t>
  </si>
  <si>
    <t>в т.ч.:       УО</t>
  </si>
  <si>
    <t xml:space="preserve"> УО</t>
  </si>
  <si>
    <t xml:space="preserve">Ремонт, замена кабельных линий </t>
  </si>
  <si>
    <t>ГРУ с проверкой герметичности соединений и настройкой арматуры</t>
  </si>
  <si>
    <t>2.3</t>
  </si>
  <si>
    <t>Подготовка ВРУ, всего:</t>
  </si>
  <si>
    <t>Комитет ЖКХ,ТиС Администрации Северодвинска</t>
  </si>
  <si>
    <t>3.6</t>
  </si>
  <si>
    <t>физические показатели</t>
  </si>
  <si>
    <t>СМУП ЖКХ "ГОРВИК"</t>
  </si>
  <si>
    <t>2.1.1</t>
  </si>
  <si>
    <t>2.1.2</t>
  </si>
  <si>
    <t>т</t>
  </si>
  <si>
    <t>в т.ч.:         УКиОС</t>
  </si>
  <si>
    <t>Подготовка тепловых сетей</t>
  </si>
  <si>
    <t>Подготовка водопроводных сетей</t>
  </si>
  <si>
    <t>Раздел III. Подготовка к зимнему содержанию дорог</t>
  </si>
  <si>
    <t>Раздел IV. Подготовка котельных и тепловых сетей</t>
  </si>
  <si>
    <t>Раздел V.Создание аварийных запасов материалов и оборудования</t>
  </si>
  <si>
    <t>Раздел I. Подготовка объектов управлений к работе в зимних условиях</t>
  </si>
  <si>
    <t>ООО "ЖКХ Север"</t>
  </si>
  <si>
    <t>ООО "ЖКХ Норд"</t>
  </si>
  <si>
    <t>Восстановление изношенных верхних слоев асфальтобетонных покрытий на отдельных участках автомобильных дорог</t>
  </si>
  <si>
    <t>МУП "ЖКК", ОАО "ЖКК",ООО "ЖКК 2"</t>
  </si>
  <si>
    <t>МУП "ЖКК",ООО "ЖКК 2"</t>
  </si>
  <si>
    <t>СМУП "ПЖКО "Ягры",  ООО "Ягры - 207", ООО "Ягры - 208",ОАО "ПЖКО Ягры", ООО "ПЖКО Ягры"</t>
  </si>
  <si>
    <t>ОАО "ЖКТ+", ООО "ЖКТ 1", СМУП "ЖКТ"</t>
  </si>
  <si>
    <t xml:space="preserve">Восстановление  опор </t>
  </si>
  <si>
    <t>Подготовка гидротехнических сооружений</t>
  </si>
  <si>
    <t>УТВЕРЖДЕН</t>
  </si>
  <si>
    <t xml:space="preserve">постановлением </t>
  </si>
  <si>
    <t>СМУП "ЖКТ", ОАО "ЖКТ+",ООО "ЖКТ-1"</t>
  </si>
  <si>
    <t>СМУП "ЖКТ", ОАО "ЖКТ+"</t>
  </si>
  <si>
    <t>СМУП "ПЖКО "Ягры", ООО "Ягры - 207", ООО "Ягры - 208",ОАО "ПЖКО Ягры"</t>
  </si>
  <si>
    <t>Ремонт центральных тепловых пунктов</t>
  </si>
  <si>
    <t>подстанция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</si>
  <si>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</si>
  <si>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Устранение деформаций и повреждений асфальтобетонного покрытия в составе работ по содержанию дорог</t>
  </si>
  <si>
    <t xml:space="preserve">Подготовка, ремонт водопроводных сетей </t>
  </si>
  <si>
    <t>Подготовка, ремонт канализационных сетей</t>
  </si>
  <si>
    <t>АО "ЦС "Звездочка"</t>
  </si>
  <si>
    <t>3.5</t>
  </si>
  <si>
    <t>Подготовка канализационных насосных станций № 16,№ 17</t>
  </si>
  <si>
    <t>ТСЖ "Кондор" ул.Ломоносова, д.102 А</t>
  </si>
  <si>
    <t xml:space="preserve">ЖСК - 68 ул. Ломоносова, д. 109 </t>
  </si>
  <si>
    <t>I. Северодвинские городские тепловые сети</t>
  </si>
  <si>
    <t xml:space="preserve"> Цех № 19 АО "ПО "Севмаш"</t>
  </si>
  <si>
    <t xml:space="preserve"> Северодвинский филиал ОАО "Архангельскоблгаз"</t>
  </si>
  <si>
    <t>3.4</t>
  </si>
  <si>
    <t>МПЖРЭП, АО "ПЖРЭП"</t>
  </si>
  <si>
    <t>АО "ЖКК", МУП "ЖКК",ООО "ЖКК" № 2</t>
  </si>
  <si>
    <t>МУП "ЖКК", АО "ЖКК",ООО "ЖКК" №2</t>
  </si>
  <si>
    <t>МУП "ЖКК", ООО "ЖКК",ООО "ЖКК" № 2</t>
  </si>
  <si>
    <t>МУП "ЖКК", АО "ЖКК",ООО "ЖКК 2"</t>
  </si>
  <si>
    <t>МУП "ЖКК", АО "ЖКК"</t>
  </si>
  <si>
    <t>МУП "ЖКК", АО "ЖКК",ООО "ЖКК" № 2</t>
  </si>
  <si>
    <t>АО "ПЖРЭП" (пос.Ненокса)</t>
  </si>
  <si>
    <t xml:space="preserve">Остекление, всего по жилищному фонду: в том числе </t>
  </si>
  <si>
    <t>СМУП "ЖКТ",  в т.ч. ОАО "ЖКТ+",ООО "ЖКТ-1",СМУП "ЖКТ"</t>
  </si>
  <si>
    <t>СМУП "Спецавтохозяйство"</t>
  </si>
  <si>
    <t>Заготовка пескосоляной смеси:  СМУП "Спецавтохозяйство"</t>
  </si>
  <si>
    <t>ТСЖ  ул. Ломоносова д. 107</t>
  </si>
  <si>
    <t>ТСЖ "Народная 10"</t>
  </si>
  <si>
    <t>Герметизация швов</t>
  </si>
  <si>
    <t>п.м</t>
  </si>
  <si>
    <t>Подготовка водозабора</t>
  </si>
  <si>
    <t>Замена ветхих канализационных сетей</t>
  </si>
  <si>
    <t>тыс. тонн</t>
  </si>
  <si>
    <t>участок КЛ</t>
  </si>
  <si>
    <t>2.5</t>
  </si>
  <si>
    <t>58-41-26</t>
  </si>
  <si>
    <t>СМУП "ПЖКО "Ягры", ООО "Ягры  207", ООО "Ягры - 208",АО "ПЖКО Ягры", ООО "ПЖКО Ягры"</t>
  </si>
  <si>
    <t>СМУП "ПЖКО "Ягры"</t>
  </si>
  <si>
    <t xml:space="preserve">ООО "ЖКХ-Норд" </t>
  </si>
  <si>
    <t>АО "ЖКК", МУП "ЖКК"</t>
  </si>
  <si>
    <t>Капитальный ремонт энергоблока ст. № 2</t>
  </si>
  <si>
    <t>ООО "Домострой"</t>
  </si>
  <si>
    <t>ООО "Архангельское специализированное энергетическое предприятие"</t>
  </si>
  <si>
    <t>Северодвинский РЭС ПО "Архангельские электрические сети" филиала "Архэнерго" ПАО "МРСК Северо-Запада"</t>
  </si>
  <si>
    <t>01.10.2018</t>
  </si>
  <si>
    <t>Капитальный ремонт котлоагрегата ст. № 4</t>
  </si>
  <si>
    <t>01.09.2018</t>
  </si>
  <si>
    <t>ООО "ЖКХ Норд",  ООО "Комфорт"</t>
  </si>
  <si>
    <t>ООО "ЖКХ Норд ", ООО "ЖКХ Север", ООО "Комфорт"</t>
  </si>
  <si>
    <t>ООО "ЖКХ Норд", ООО "Комфорт"</t>
  </si>
  <si>
    <t>Раздел VI. Оформление паспортов готовности зданий  к работе в зимних условиях</t>
  </si>
  <si>
    <t xml:space="preserve">Оформление паспортов готовности тепловых энергоустановок зданий к работе в осенне-зимний период </t>
  </si>
  <si>
    <t xml:space="preserve">ЖЭ(К)О №4 ФГБУ "ЦЖКУ" Минобороны России </t>
  </si>
  <si>
    <t xml:space="preserve">ЖСК - 18 пр. Морской, д. 44 </t>
  </si>
  <si>
    <t>ЖСК №18 пр. Морской д.44</t>
  </si>
  <si>
    <t>Тарасов Михаил Юрьевич</t>
  </si>
  <si>
    <t>1.9</t>
  </si>
  <si>
    <t>в т.ч.котельная пос.Белое Озеро  СМУП "Белое Озеро"</t>
  </si>
  <si>
    <t>котельная ул.Водогон</t>
  </si>
  <si>
    <t>котельная с.Ненокса, ул. Водогон  АО "ПЖРЭП"</t>
  </si>
  <si>
    <t>ТСНИ "Улица Гагарина 14/2"</t>
  </si>
  <si>
    <t>ООО "ЖЭК № 1" (пр.Морской, д.53, Победы д.8)</t>
  </si>
  <si>
    <t>ООО "ЖЭК №1" (пр.Морской, д.53, Победы д. 8)</t>
  </si>
  <si>
    <t>ООО "ЖЭК №1" (пр.Морской, д.53, Победы 8)</t>
  </si>
  <si>
    <t>ООО "ЖЭК №1" (пр.Морской, д.53, Победы д.8)</t>
  </si>
  <si>
    <t>ООО "ЖЭК №1" (пр.Морской, д.53, Победы, д.8)</t>
  </si>
  <si>
    <t>един.изм.</t>
  </si>
  <si>
    <t xml:space="preserve"> к работе в осенне–зимний период 2018–2019 года</t>
  </si>
  <si>
    <t>тыс. руб.</t>
  </si>
  <si>
    <t>Источник финансирования, тыс. руб.</t>
  </si>
  <si>
    <t>СМУП "ЖКХ", в том числе ОАО "ЖКХ+",ООО "РОС",ООО "94 квартал",ООО "Жилцентр", ООО "Жилкомплекс"</t>
  </si>
  <si>
    <t>Подготовка систем отопления и ГВС, всего по жилищному фонду:</t>
  </si>
  <si>
    <t>Оформление паспортов готовности многоквартирных домов к отопительному периоду, всего:</t>
  </si>
  <si>
    <t>в т.ч.:УО</t>
  </si>
  <si>
    <t>в т.ч. : УО</t>
  </si>
  <si>
    <t>Раздел II. Оформление готовности зданий к работе в зимних условиях</t>
  </si>
  <si>
    <t>Ремонт кабельных линий напряжением 0,4–10 кВ в г. Северодвинске</t>
  </si>
  <si>
    <t>Ремонт воздушных линий электропередачи 0,4–10кВ</t>
  </si>
  <si>
    <t>Ремонт оборудования подстанций ПС–27 110/35/10 Северодвинская, ПС–36 110/35/10 Рикасиха, ПС–55 110/10/10, ПС–38 110/10/10, ПС–60 35/6 ВОС–2</t>
  </si>
  <si>
    <t>Ремонт ТП, КТП напряжением 6–10 кВ</t>
  </si>
  <si>
    <t>Ремонт РП, РТП напряжением 6–10 кВ</t>
  </si>
  <si>
    <t xml:space="preserve">Ремонт кабельных линий напряжением 0,4–10 кВ </t>
  </si>
  <si>
    <t>Замена деревянных опор ВЛ–0,4–10 кВ</t>
  </si>
  <si>
    <t xml:space="preserve"> по подготовке городского хозяйства муниципального образования «Северодвинск»</t>
  </si>
  <si>
    <t>Ремонт деревянных опор ВЛ–0,4–10 кВ</t>
  </si>
  <si>
    <t>ООО "ЖКХ-Север", ООО "ЖКХ-Норд", ООО "Комфорт"</t>
  </si>
  <si>
    <t>ООО "ЖКХ Север", ООО "ЖКХ Норд"</t>
  </si>
  <si>
    <t>СМУП "ПЖКО "Ягры", ООО ПЖКО "Ягры", ООО "Ягры-207", ООО "Ягры-208",ОАО "ПЖКО Ягры"</t>
  </si>
  <si>
    <t xml:space="preserve">Подготовка канализационных насосных станций </t>
  </si>
  <si>
    <t xml:space="preserve">Подразделения ПАО "ТГК-2" </t>
  </si>
  <si>
    <t>II.Северодвинская ТЭЦ-1</t>
  </si>
  <si>
    <t>III. Северодвинская ТЭЦ-2</t>
  </si>
  <si>
    <t>от 23.05.2018 № 219-па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</si>
</sst>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dd/mm/yy;@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mmm/yyyy"/>
    <numFmt numFmtId="176" formatCode="#,##0.00000"/>
    <numFmt numFmtId="177" formatCode="#,##0.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4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2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49" fontId="50" fillId="0" borderId="0" xfId="0" applyNumberFormat="1" applyFont="1" applyBorder="1" applyAlignment="1">
      <alignment horizontal="left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14" fontId="5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/>
    </xf>
    <xf numFmtId="165" fontId="52" fillId="0" borderId="0" xfId="0" applyNumberFormat="1" applyFont="1" applyBorder="1" applyAlignment="1">
      <alignment horizontal="center" vertical="center" wrapText="1"/>
    </xf>
    <xf numFmtId="4" fontId="53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165" fontId="52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/>
    </xf>
    <xf numFmtId="4" fontId="53" fillId="0" borderId="19" xfId="0" applyNumberFormat="1" applyFont="1" applyBorder="1" applyAlignment="1">
      <alignment/>
    </xf>
    <xf numFmtId="4" fontId="52" fillId="0" borderId="19" xfId="0" applyNumberFormat="1" applyFont="1" applyBorder="1" applyAlignment="1">
      <alignment/>
    </xf>
    <xf numFmtId="167" fontId="52" fillId="0" borderId="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right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52" fillId="0" borderId="24" xfId="0" applyFont="1" applyBorder="1" applyAlignment="1">
      <alignment/>
    </xf>
    <xf numFmtId="165" fontId="5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2" fillId="0" borderId="0" xfId="0" applyFont="1" applyBorder="1" applyAlignment="1">
      <alignment vertical="center"/>
    </xf>
    <xf numFmtId="49" fontId="52" fillId="0" borderId="0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2" fillId="0" borderId="27" xfId="0" applyFont="1" applyBorder="1" applyAlignment="1">
      <alignment/>
    </xf>
    <xf numFmtId="0" fontId="52" fillId="0" borderId="28" xfId="0" applyFont="1" applyBorder="1" applyAlignment="1">
      <alignment/>
    </xf>
    <xf numFmtId="167" fontId="53" fillId="0" borderId="0" xfId="0" applyNumberFormat="1" applyFont="1" applyBorder="1" applyAlignment="1">
      <alignment vertical="center"/>
    </xf>
    <xf numFmtId="4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7" fontId="52" fillId="0" borderId="0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165" fontId="2" fillId="0" borderId="21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165" fontId="53" fillId="0" borderId="35" xfId="0" applyNumberFormat="1" applyFont="1" applyBorder="1" applyAlignment="1">
      <alignment horizontal="center" vertical="center"/>
    </xf>
    <xf numFmtId="165" fontId="53" fillId="0" borderId="25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2" fillId="0" borderId="21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 wrapText="1"/>
    </xf>
    <xf numFmtId="4" fontId="2" fillId="0" borderId="40" xfId="0" applyNumberFormat="1" applyFont="1" applyBorder="1" applyAlignment="1">
      <alignment horizontal="center" vertical="center"/>
    </xf>
    <xf numFmtId="0" fontId="51" fillId="0" borderId="41" xfId="0" applyFont="1" applyBorder="1" applyAlignment="1">
      <alignment horizontal="center"/>
    </xf>
    <xf numFmtId="0" fontId="2" fillId="0" borderId="33" xfId="0" applyFont="1" applyBorder="1" applyAlignment="1">
      <alignment horizontal="right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3" fontId="53" fillId="0" borderId="35" xfId="0" applyNumberFormat="1" applyFont="1" applyBorder="1" applyAlignment="1">
      <alignment horizontal="center" vertical="center"/>
    </xf>
    <xf numFmtId="3" fontId="53" fillId="0" borderId="25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164" fontId="52" fillId="0" borderId="0" xfId="0" applyNumberFormat="1" applyFont="1" applyAlignment="1">
      <alignment/>
    </xf>
    <xf numFmtId="167" fontId="2" fillId="0" borderId="23" xfId="0" applyNumberFormat="1" applyFont="1" applyBorder="1" applyAlignment="1">
      <alignment horizontal="center" vertical="center"/>
    </xf>
    <xf numFmtId="0" fontId="51" fillId="0" borderId="20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center"/>
    </xf>
    <xf numFmtId="4" fontId="52" fillId="0" borderId="0" xfId="0" applyNumberFormat="1" applyFont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right" vertical="center" wrapText="1"/>
    </xf>
    <xf numFmtId="14" fontId="51" fillId="0" borderId="22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165" fontId="3" fillId="0" borderId="46" xfId="0" applyNumberFormat="1" applyFont="1" applyBorder="1" applyAlignment="1">
      <alignment horizontal="center" vertical="center"/>
    </xf>
    <xf numFmtId="165" fontId="3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vertical="top" wrapText="1"/>
    </xf>
    <xf numFmtId="14" fontId="2" fillId="0" borderId="22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top" wrapText="1"/>
    </xf>
    <xf numFmtId="0" fontId="2" fillId="0" borderId="52" xfId="0" applyFont="1" applyBorder="1" applyAlignment="1">
      <alignment vertical="top" wrapText="1"/>
    </xf>
    <xf numFmtId="14" fontId="2" fillId="0" borderId="1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165" fontId="2" fillId="0" borderId="23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4" fontId="2" fillId="0" borderId="55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 wrapText="1"/>
    </xf>
    <xf numFmtId="165" fontId="2" fillId="0" borderId="21" xfId="0" applyNumberFormat="1" applyFont="1" applyFill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167" fontId="2" fillId="0" borderId="11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1" fillId="0" borderId="56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51" fillId="0" borderId="31" xfId="0" applyFont="1" applyBorder="1" applyAlignment="1">
      <alignment horizontal="center"/>
    </xf>
    <xf numFmtId="14" fontId="2" fillId="0" borderId="42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5" fontId="3" fillId="0" borderId="57" xfId="0" applyNumberFormat="1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 horizontal="right" wrapText="1"/>
    </xf>
    <xf numFmtId="0" fontId="2" fillId="0" borderId="56" xfId="0" applyFont="1" applyBorder="1" applyAlignment="1">
      <alignment horizontal="left" vertical="center" wrapText="1"/>
    </xf>
    <xf numFmtId="14" fontId="51" fillId="0" borderId="56" xfId="0" applyNumberFormat="1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3" fontId="51" fillId="0" borderId="56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14" fontId="52" fillId="0" borderId="0" xfId="0" applyNumberFormat="1" applyFont="1" applyAlignment="1">
      <alignment/>
    </xf>
    <xf numFmtId="0" fontId="2" fillId="0" borderId="42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top" wrapText="1"/>
    </xf>
    <xf numFmtId="14" fontId="51" fillId="0" borderId="56" xfId="0" applyNumberFormat="1" applyFont="1" applyBorder="1" applyAlignment="1">
      <alignment horizontal="center" vertical="center"/>
    </xf>
    <xf numFmtId="1" fontId="51" fillId="0" borderId="56" xfId="0" applyNumberFormat="1" applyFont="1" applyBorder="1" applyAlignment="1">
      <alignment horizontal="center" vertical="center"/>
    </xf>
    <xf numFmtId="14" fontId="51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top" wrapText="1"/>
    </xf>
    <xf numFmtId="1" fontId="2" fillId="0" borderId="21" xfId="0" applyNumberFormat="1" applyFont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top" wrapText="1"/>
    </xf>
    <xf numFmtId="1" fontId="2" fillId="0" borderId="42" xfId="0" applyNumberFormat="1" applyFont="1" applyBorder="1" applyAlignment="1">
      <alignment horizontal="center" vertical="center"/>
    </xf>
    <xf numFmtId="14" fontId="2" fillId="0" borderId="34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3" fontId="51" fillId="0" borderId="60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 vertical="center"/>
    </xf>
    <xf numFmtId="167" fontId="3" fillId="0" borderId="25" xfId="0" applyNumberFormat="1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top"/>
    </xf>
    <xf numFmtId="3" fontId="51" fillId="0" borderId="0" xfId="0" applyNumberFormat="1" applyFont="1" applyBorder="1" applyAlignment="1">
      <alignment horizontal="center"/>
    </xf>
    <xf numFmtId="167" fontId="51" fillId="0" borderId="55" xfId="0" applyNumberFormat="1" applyFont="1" applyBorder="1" applyAlignment="1">
      <alignment horizontal="center" vertical="center"/>
    </xf>
    <xf numFmtId="3" fontId="51" fillId="0" borderId="43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4" fontId="51" fillId="0" borderId="55" xfId="0" applyNumberFormat="1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top"/>
    </xf>
    <xf numFmtId="0" fontId="53" fillId="0" borderId="0" xfId="0" applyFont="1" applyBorder="1" applyAlignment="1">
      <alignment/>
    </xf>
    <xf numFmtId="1" fontId="52" fillId="0" borderId="0" xfId="0" applyNumberFormat="1" applyFont="1" applyBorder="1" applyAlignment="1">
      <alignment/>
    </xf>
    <xf numFmtId="3" fontId="51" fillId="0" borderId="55" xfId="0" applyNumberFormat="1" applyFont="1" applyBorder="1" applyAlignment="1">
      <alignment horizont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55" xfId="0" applyNumberFormat="1" applyFont="1" applyFill="1" applyBorder="1" applyAlignment="1">
      <alignment horizontal="center" vertical="center"/>
    </xf>
    <xf numFmtId="165" fontId="2" fillId="0" borderId="55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/>
    </xf>
    <xf numFmtId="165" fontId="51" fillId="0" borderId="5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left" vertical="top" wrapText="1"/>
    </xf>
    <xf numFmtId="0" fontId="51" fillId="0" borderId="46" xfId="0" applyFont="1" applyBorder="1" applyAlignment="1">
      <alignment horizontal="center"/>
    </xf>
    <xf numFmtId="49" fontId="51" fillId="0" borderId="53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right" vertical="top" wrapText="1"/>
    </xf>
    <xf numFmtId="14" fontId="2" fillId="0" borderId="21" xfId="0" applyNumberFormat="1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51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49" xfId="0" applyFont="1" applyBorder="1" applyAlignment="1">
      <alignment vertical="top" wrapText="1"/>
    </xf>
    <xf numFmtId="0" fontId="51" fillId="0" borderId="4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4" fontId="2" fillId="0" borderId="2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vertical="center" wrapText="1"/>
    </xf>
    <xf numFmtId="14" fontId="51" fillId="0" borderId="46" xfId="0" applyNumberFormat="1" applyFont="1" applyBorder="1" applyAlignment="1">
      <alignment horizontal="center" vertical="center" wrapText="1"/>
    </xf>
    <xf numFmtId="4" fontId="51" fillId="0" borderId="46" xfId="0" applyNumberFormat="1" applyFont="1" applyBorder="1" applyAlignment="1">
      <alignment horizontal="center"/>
    </xf>
    <xf numFmtId="167" fontId="51" fillId="0" borderId="46" xfId="0" applyNumberFormat="1" applyFont="1" applyBorder="1" applyAlignment="1">
      <alignment horizontal="center"/>
    </xf>
    <xf numFmtId="4" fontId="51" fillId="0" borderId="47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0" fontId="2" fillId="0" borderId="46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wrapText="1"/>
    </xf>
    <xf numFmtId="0" fontId="2" fillId="0" borderId="49" xfId="0" applyFont="1" applyBorder="1" applyAlignment="1">
      <alignment horizontal="left" vertical="top" wrapText="1"/>
    </xf>
    <xf numFmtId="14" fontId="2" fillId="0" borderId="49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top" wrapText="1"/>
    </xf>
    <xf numFmtId="0" fontId="51" fillId="0" borderId="41" xfId="0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top" wrapText="1"/>
    </xf>
    <xf numFmtId="49" fontId="51" fillId="0" borderId="21" xfId="0" applyNumberFormat="1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/>
    </xf>
    <xf numFmtId="49" fontId="51" fillId="0" borderId="41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right" wrapText="1"/>
    </xf>
    <xf numFmtId="0" fontId="2" fillId="0" borderId="54" xfId="0" applyFont="1" applyBorder="1" applyAlignment="1">
      <alignment horizontal="left" vertical="top" wrapText="1"/>
    </xf>
    <xf numFmtId="168" fontId="2" fillId="0" borderId="46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167" fontId="2" fillId="0" borderId="46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top" wrapText="1"/>
    </xf>
    <xf numFmtId="0" fontId="2" fillId="0" borderId="63" xfId="0" applyFont="1" applyBorder="1" applyAlignment="1">
      <alignment horizontal="left" vertical="top" wrapText="1"/>
    </xf>
    <xf numFmtId="168" fontId="2" fillId="0" borderId="49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top" wrapText="1"/>
    </xf>
    <xf numFmtId="168" fontId="2" fillId="0" borderId="21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top" wrapText="1"/>
    </xf>
    <xf numFmtId="168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14" fontId="2" fillId="0" borderId="46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vertical="top" wrapText="1"/>
    </xf>
    <xf numFmtId="14" fontId="51" fillId="0" borderId="60" xfId="0" applyNumberFormat="1" applyFont="1" applyBorder="1" applyAlignment="1">
      <alignment horizont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2" fontId="51" fillId="0" borderId="25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top"/>
    </xf>
    <xf numFmtId="14" fontId="2" fillId="0" borderId="49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center" vertical="center" wrapText="1"/>
    </xf>
    <xf numFmtId="0" fontId="52" fillId="0" borderId="39" xfId="0" applyFont="1" applyBorder="1" applyAlignment="1">
      <alignment/>
    </xf>
    <xf numFmtId="0" fontId="52" fillId="0" borderId="21" xfId="0" applyFont="1" applyBorder="1" applyAlignment="1">
      <alignment/>
    </xf>
    <xf numFmtId="0" fontId="2" fillId="0" borderId="49" xfId="0" applyFont="1" applyBorder="1" applyAlignment="1">
      <alignment horizontal="left" vertical="center"/>
    </xf>
    <xf numFmtId="14" fontId="2" fillId="0" borderId="48" xfId="0" applyNumberFormat="1" applyFont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vertical="center" wrapText="1"/>
    </xf>
    <xf numFmtId="1" fontId="2" fillId="0" borderId="4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14" fontId="2" fillId="0" borderId="2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5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top" wrapText="1"/>
    </xf>
    <xf numFmtId="49" fontId="2" fillId="0" borderId="62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top" wrapText="1"/>
    </xf>
    <xf numFmtId="3" fontId="2" fillId="0" borderId="25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center"/>
    </xf>
    <xf numFmtId="14" fontId="51" fillId="0" borderId="0" xfId="0" applyNumberFormat="1" applyFont="1" applyBorder="1" applyAlignment="1">
      <alignment horizontal="center" vertical="top"/>
    </xf>
    <xf numFmtId="167" fontId="51" fillId="0" borderId="0" xfId="0" applyNumberFormat="1" applyFont="1" applyBorder="1" applyAlignment="1">
      <alignment horizontal="center" vertical="top"/>
    </xf>
    <xf numFmtId="0" fontId="51" fillId="0" borderId="0" xfId="0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top" wrapText="1"/>
    </xf>
    <xf numFmtId="49" fontId="51" fillId="0" borderId="0" xfId="0" applyNumberFormat="1" applyFont="1" applyBorder="1" applyAlignment="1">
      <alignment vertical="top" wrapText="1"/>
    </xf>
    <xf numFmtId="14" fontId="51" fillId="0" borderId="0" xfId="0" applyNumberFormat="1" applyFont="1" applyBorder="1" applyAlignment="1">
      <alignment horizontal="center" vertical="center"/>
    </xf>
    <xf numFmtId="167" fontId="51" fillId="0" borderId="0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1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1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vertical="center" wrapText="1"/>
    </xf>
    <xf numFmtId="49" fontId="52" fillId="0" borderId="0" xfId="0" applyNumberFormat="1" applyFont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49" fontId="52" fillId="0" borderId="0" xfId="0" applyNumberFormat="1" applyFont="1" applyBorder="1" applyAlignment="1">
      <alignment horizontal="left"/>
    </xf>
    <xf numFmtId="49" fontId="5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3" fontId="51" fillId="0" borderId="18" xfId="0" applyNumberFormat="1" applyFont="1" applyBorder="1" applyAlignment="1">
      <alignment horizontal="center"/>
    </xf>
    <xf numFmtId="3" fontId="51" fillId="0" borderId="22" xfId="0" applyNumberFormat="1" applyFont="1" applyBorder="1" applyAlignment="1">
      <alignment horizontal="center" vertical="center"/>
    </xf>
    <xf numFmtId="165" fontId="51" fillId="33" borderId="22" xfId="0" applyNumberFormat="1" applyFont="1" applyFill="1" applyBorder="1" applyAlignment="1">
      <alignment horizontal="center" vertical="center"/>
    </xf>
    <xf numFmtId="165" fontId="51" fillId="33" borderId="43" xfId="0" applyNumberFormat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3" fontId="51" fillId="0" borderId="26" xfId="0" applyNumberFormat="1" applyFont="1" applyBorder="1" applyAlignment="1">
      <alignment horizontal="center"/>
    </xf>
    <xf numFmtId="3" fontId="51" fillId="0" borderId="11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165" fontId="51" fillId="0" borderId="49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167" fontId="2" fillId="0" borderId="46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167" fontId="2" fillId="0" borderId="49" xfId="0" applyNumberFormat="1" applyFont="1" applyBorder="1" applyAlignment="1">
      <alignment horizontal="center"/>
    </xf>
    <xf numFmtId="3" fontId="51" fillId="0" borderId="21" xfId="0" applyNumberFormat="1" applyFont="1" applyBorder="1" applyAlignment="1">
      <alignment horizontal="center" vertical="center"/>
    </xf>
    <xf numFmtId="3" fontId="51" fillId="0" borderId="37" xfId="0" applyNumberFormat="1" applyFont="1" applyBorder="1" applyAlignment="1">
      <alignment horizontal="center" vertical="center"/>
    </xf>
    <xf numFmtId="3" fontId="51" fillId="0" borderId="24" xfId="0" applyNumberFormat="1" applyFont="1" applyBorder="1" applyAlignment="1">
      <alignment horizontal="center" vertical="center"/>
    </xf>
    <xf numFmtId="3" fontId="51" fillId="0" borderId="28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/>
    </xf>
    <xf numFmtId="3" fontId="51" fillId="0" borderId="24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/>
    </xf>
    <xf numFmtId="3" fontId="51" fillId="0" borderId="42" xfId="0" applyNumberFormat="1" applyFont="1" applyBorder="1" applyAlignment="1">
      <alignment horizontal="center"/>
    </xf>
    <xf numFmtId="165" fontId="51" fillId="0" borderId="42" xfId="0" applyNumberFormat="1" applyFont="1" applyBorder="1" applyAlignment="1">
      <alignment horizontal="center" vertical="center"/>
    </xf>
    <xf numFmtId="3" fontId="51" fillId="0" borderId="34" xfId="0" applyNumberFormat="1" applyFont="1" applyBorder="1" applyAlignment="1">
      <alignment horizontal="center"/>
    </xf>
    <xf numFmtId="3" fontId="51" fillId="0" borderId="19" xfId="0" applyNumberFormat="1" applyFont="1" applyBorder="1" applyAlignment="1">
      <alignment horizontal="center" vertical="center"/>
    </xf>
    <xf numFmtId="3" fontId="51" fillId="0" borderId="38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 wrapText="1"/>
    </xf>
    <xf numFmtId="49" fontId="54" fillId="0" borderId="0" xfId="0" applyNumberFormat="1" applyFont="1" applyAlignment="1">
      <alignment horizontal="left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3" fillId="0" borderId="70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3" fillId="0" borderId="73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4" fontId="2" fillId="0" borderId="52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5"/>
  <sheetViews>
    <sheetView tabSelected="1" view="pageBreakPreview" zoomScale="60" zoomScaleNormal="61" zoomScalePageLayoutView="0" workbookViewId="0" topLeftCell="A1">
      <selection activeCell="F4" sqref="F4:I4"/>
    </sheetView>
  </sheetViews>
  <sheetFormatPr defaultColWidth="9.140625" defaultRowHeight="19.5" customHeight="1"/>
  <cols>
    <col min="1" max="1" width="10.7109375" style="3" customWidth="1"/>
    <col min="2" max="2" width="58.28125" style="3" customWidth="1"/>
    <col min="3" max="3" width="18.57421875" style="3" customWidth="1"/>
    <col min="4" max="4" width="9.140625" style="3" customWidth="1"/>
    <col min="5" max="5" width="18.28125" style="3" customWidth="1"/>
    <col min="6" max="6" width="22.28125" style="3" customWidth="1"/>
    <col min="7" max="7" width="18.140625" style="3" customWidth="1"/>
    <col min="8" max="8" width="23.140625" style="3" customWidth="1"/>
    <col min="9" max="9" width="17.7109375" style="3" customWidth="1"/>
    <col min="10" max="10" width="5.8515625" style="3" hidden="1" customWidth="1"/>
    <col min="11" max="11" width="12.28125" style="3" hidden="1" customWidth="1"/>
    <col min="12" max="12" width="15.421875" style="3" hidden="1" customWidth="1"/>
    <col min="13" max="13" width="12.57421875" style="3" hidden="1" customWidth="1"/>
    <col min="14" max="14" width="13.421875" style="3" hidden="1" customWidth="1"/>
    <col min="15" max="15" width="15.28125" style="3" hidden="1" customWidth="1"/>
    <col min="16" max="16" width="17.140625" style="3" hidden="1" customWidth="1"/>
    <col min="17" max="17" width="35.28125" style="3" customWidth="1"/>
    <col min="18" max="18" width="22.28125" style="3" customWidth="1"/>
    <col min="19" max="20" width="26.8515625" style="3" customWidth="1"/>
    <col min="21" max="21" width="15.28125" style="3" customWidth="1"/>
    <col min="22" max="22" width="10.421875" style="3" bestFit="1" customWidth="1"/>
    <col min="23" max="16384" width="9.140625" style="3" customWidth="1"/>
  </cols>
  <sheetData>
    <row r="1" spans="1:9" ht="30.75" customHeight="1">
      <c r="A1" s="464"/>
      <c r="B1" s="464"/>
      <c r="C1" s="464"/>
      <c r="D1" s="464"/>
      <c r="E1" s="464"/>
      <c r="F1" s="472" t="s">
        <v>141</v>
      </c>
      <c r="G1" s="473"/>
      <c r="H1" s="473"/>
      <c r="I1" s="473"/>
    </row>
    <row r="2" spans="1:9" ht="19.5" customHeight="1">
      <c r="A2" s="464"/>
      <c r="B2" s="464"/>
      <c r="C2" s="464"/>
      <c r="D2" s="464"/>
      <c r="E2" s="466"/>
      <c r="F2" s="472" t="s">
        <v>142</v>
      </c>
      <c r="G2" s="473"/>
      <c r="H2" s="473"/>
      <c r="I2" s="473"/>
    </row>
    <row r="3" spans="1:9" ht="30.75" customHeight="1">
      <c r="A3" s="464"/>
      <c r="B3" s="464"/>
      <c r="C3" s="464"/>
      <c r="D3" s="464"/>
      <c r="E3" s="464"/>
      <c r="F3" s="472" t="s">
        <v>98</v>
      </c>
      <c r="G3" s="473"/>
      <c r="H3" s="473"/>
      <c r="I3" s="473"/>
    </row>
    <row r="4" spans="1:9" ht="30.75" customHeight="1">
      <c r="A4" s="464"/>
      <c r="B4" s="464"/>
      <c r="C4" s="464"/>
      <c r="D4" s="464"/>
      <c r="E4" s="464"/>
      <c r="F4" s="472" t="s">
        <v>239</v>
      </c>
      <c r="G4" s="473"/>
      <c r="H4" s="473"/>
      <c r="I4" s="473"/>
    </row>
    <row r="5" spans="1:9" ht="30.75">
      <c r="A5" s="464"/>
      <c r="B5" s="464"/>
      <c r="C5" s="464"/>
      <c r="D5" s="464"/>
      <c r="E5" s="464"/>
      <c r="F5" s="465"/>
      <c r="G5" s="465"/>
      <c r="H5" s="465"/>
      <c r="I5" s="465"/>
    </row>
    <row r="6" spans="1:9" ht="30.75">
      <c r="A6" s="464"/>
      <c r="B6" s="464"/>
      <c r="C6" s="464"/>
      <c r="D6" s="464"/>
      <c r="E6" s="464"/>
      <c r="F6" s="465"/>
      <c r="G6" s="465"/>
      <c r="H6" s="465"/>
      <c r="I6" s="465"/>
    </row>
    <row r="7" spans="1:9" ht="30.75">
      <c r="A7" s="474" t="s">
        <v>9</v>
      </c>
      <c r="B7" s="474"/>
      <c r="C7" s="474"/>
      <c r="D7" s="474"/>
      <c r="E7" s="474"/>
      <c r="F7" s="474"/>
      <c r="G7" s="474"/>
      <c r="H7" s="474"/>
      <c r="I7" s="474"/>
    </row>
    <row r="8" spans="1:9" ht="30.75">
      <c r="A8" s="474" t="s">
        <v>230</v>
      </c>
      <c r="B8" s="474"/>
      <c r="C8" s="474"/>
      <c r="D8" s="474"/>
      <c r="E8" s="474"/>
      <c r="F8" s="474"/>
      <c r="G8" s="474"/>
      <c r="H8" s="474"/>
      <c r="I8" s="474"/>
    </row>
    <row r="9" spans="1:9" ht="30.75">
      <c r="A9" s="474" t="s">
        <v>214</v>
      </c>
      <c r="B9" s="474"/>
      <c r="C9" s="474"/>
      <c r="D9" s="474"/>
      <c r="E9" s="474"/>
      <c r="F9" s="474"/>
      <c r="G9" s="474"/>
      <c r="H9" s="474"/>
      <c r="I9" s="474"/>
    </row>
    <row r="10" spans="1:11" ht="24" thickBot="1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23.25">
      <c r="A11" s="475" t="s">
        <v>0</v>
      </c>
      <c r="B11" s="477" t="s">
        <v>74</v>
      </c>
      <c r="C11" s="479" t="s">
        <v>27</v>
      </c>
      <c r="D11" s="481" t="s">
        <v>58</v>
      </c>
      <c r="E11" s="482"/>
      <c r="F11" s="483"/>
      <c r="G11" s="484" t="s">
        <v>216</v>
      </c>
      <c r="H11" s="485"/>
      <c r="I11" s="486"/>
      <c r="J11" s="487"/>
      <c r="K11" s="7"/>
    </row>
    <row r="12" spans="1:11" ht="51.75" customHeight="1" thickBot="1">
      <c r="A12" s="476"/>
      <c r="B12" s="478" t="s">
        <v>63</v>
      </c>
      <c r="C12" s="480"/>
      <c r="D12" s="9" t="s">
        <v>213</v>
      </c>
      <c r="E12" s="9" t="s">
        <v>120</v>
      </c>
      <c r="F12" s="10" t="s">
        <v>215</v>
      </c>
      <c r="G12" s="9" t="s">
        <v>71</v>
      </c>
      <c r="H12" s="9" t="s">
        <v>12</v>
      </c>
      <c r="I12" s="11" t="s">
        <v>15</v>
      </c>
      <c r="J12" s="487"/>
      <c r="K12" s="7"/>
    </row>
    <row r="13" spans="1:11" ht="24" thickBot="1">
      <c r="A13" s="12">
        <v>1</v>
      </c>
      <c r="B13" s="13">
        <v>2</v>
      </c>
      <c r="C13" s="13">
        <v>3</v>
      </c>
      <c r="D13" s="14">
        <v>4</v>
      </c>
      <c r="E13" s="14">
        <v>5</v>
      </c>
      <c r="F13" s="13">
        <v>6</v>
      </c>
      <c r="G13" s="14">
        <v>7</v>
      </c>
      <c r="H13" s="14">
        <v>8</v>
      </c>
      <c r="I13" s="15">
        <v>9</v>
      </c>
      <c r="J13" s="470"/>
      <c r="K13" s="7"/>
    </row>
    <row r="14" spans="1:20" ht="36" customHeight="1" thickBot="1">
      <c r="A14" s="488" t="s">
        <v>52</v>
      </c>
      <c r="B14" s="489"/>
      <c r="C14" s="489"/>
      <c r="D14" s="489"/>
      <c r="E14" s="489"/>
      <c r="F14" s="489"/>
      <c r="G14" s="489"/>
      <c r="H14" s="489"/>
      <c r="I14" s="490"/>
      <c r="N14" s="3" t="s">
        <v>41</v>
      </c>
      <c r="O14" s="3" t="s">
        <v>42</v>
      </c>
      <c r="P14" s="3" t="s">
        <v>43</v>
      </c>
      <c r="Q14" s="16"/>
      <c r="R14" s="17"/>
      <c r="S14" s="470"/>
      <c r="T14" s="470"/>
    </row>
    <row r="15" spans="1:20" ht="45.75" customHeight="1" thickBot="1">
      <c r="A15" s="491" t="s">
        <v>34</v>
      </c>
      <c r="B15" s="492"/>
      <c r="C15" s="492"/>
      <c r="D15" s="492"/>
      <c r="E15" s="492"/>
      <c r="F15" s="492"/>
      <c r="G15" s="492"/>
      <c r="H15" s="492"/>
      <c r="I15" s="493"/>
      <c r="K15" s="3" t="s">
        <v>40</v>
      </c>
      <c r="M15" s="18">
        <f>F16+F23+F32+F42</f>
        <v>64897.926999999996</v>
      </c>
      <c r="N15" s="19">
        <f>G16+G23+G42+G32</f>
        <v>0</v>
      </c>
      <c r="O15" s="19">
        <f>H16+H23+H32+H42</f>
        <v>64897.926999999996</v>
      </c>
      <c r="P15" s="3">
        <v>0</v>
      </c>
      <c r="Q15" s="7"/>
      <c r="R15" s="20"/>
      <c r="S15" s="21"/>
      <c r="T15" s="22"/>
    </row>
    <row r="16" spans="1:20" ht="48.75" customHeight="1">
      <c r="A16" s="494" t="s">
        <v>35</v>
      </c>
      <c r="B16" s="24" t="s">
        <v>97</v>
      </c>
      <c r="C16" s="25"/>
      <c r="D16" s="419" t="s">
        <v>7</v>
      </c>
      <c r="E16" s="26">
        <f>E17+E18+E19+E20+E21+E22</f>
        <v>480</v>
      </c>
      <c r="F16" s="27">
        <f>F17+F18+F19+F20+F21+F22</f>
        <v>6656.052</v>
      </c>
      <c r="G16" s="26">
        <f>G17+G18+G19+G20+G21+G22</f>
        <v>0</v>
      </c>
      <c r="H16" s="27">
        <f>H17+H18+H19+H20+H21+H22</f>
        <v>6656.052</v>
      </c>
      <c r="I16" s="28">
        <f>I17+I18+I19+I20+I21+I22</f>
        <v>0</v>
      </c>
      <c r="J16" s="29"/>
      <c r="K16" s="29"/>
      <c r="L16" s="29"/>
      <c r="M16" s="30"/>
      <c r="N16" s="31"/>
      <c r="O16" s="31"/>
      <c r="P16" s="29"/>
      <c r="Q16" s="7"/>
      <c r="R16" s="20"/>
      <c r="S16" s="32"/>
      <c r="T16" s="22"/>
    </row>
    <row r="17" spans="1:20" ht="96.75" customHeight="1">
      <c r="A17" s="495"/>
      <c r="B17" s="34" t="s">
        <v>217</v>
      </c>
      <c r="C17" s="35">
        <v>43344</v>
      </c>
      <c r="D17" s="336" t="s">
        <v>7</v>
      </c>
      <c r="E17" s="37">
        <v>14</v>
      </c>
      <c r="F17" s="38">
        <v>1386.452</v>
      </c>
      <c r="G17" s="37">
        <v>0</v>
      </c>
      <c r="H17" s="38">
        <f>F17</f>
        <v>1386.452</v>
      </c>
      <c r="I17" s="39">
        <v>0</v>
      </c>
      <c r="J17" s="7"/>
      <c r="K17" s="7"/>
      <c r="L17" s="7"/>
      <c r="M17" s="22"/>
      <c r="N17" s="21"/>
      <c r="O17" s="21"/>
      <c r="P17" s="7"/>
      <c r="Q17" s="7"/>
      <c r="R17" s="20"/>
      <c r="S17" s="32"/>
      <c r="T17" s="22"/>
    </row>
    <row r="18" spans="1:20" ht="54" customHeight="1">
      <c r="A18" s="496"/>
      <c r="B18" s="34" t="s">
        <v>170</v>
      </c>
      <c r="C18" s="35">
        <v>43374</v>
      </c>
      <c r="D18" s="336" t="s">
        <v>7</v>
      </c>
      <c r="E18" s="37">
        <v>212</v>
      </c>
      <c r="F18" s="38">
        <v>268.6</v>
      </c>
      <c r="G18" s="41">
        <v>0</v>
      </c>
      <c r="H18" s="38">
        <f>F18</f>
        <v>268.6</v>
      </c>
      <c r="I18" s="39">
        <v>0</v>
      </c>
      <c r="J18" s="7"/>
      <c r="K18" s="7"/>
      <c r="L18" s="7"/>
      <c r="M18" s="22"/>
      <c r="N18" s="21"/>
      <c r="O18" s="21"/>
      <c r="P18" s="7"/>
      <c r="Q18" s="7"/>
      <c r="R18" s="20"/>
      <c r="S18" s="7"/>
      <c r="T18" s="7"/>
    </row>
    <row r="19" spans="1:18" ht="36" customHeight="1">
      <c r="A19" s="496"/>
      <c r="B19" s="34" t="s">
        <v>186</v>
      </c>
      <c r="C19" s="35">
        <v>43344</v>
      </c>
      <c r="D19" s="336" t="s">
        <v>7</v>
      </c>
      <c r="E19" s="37">
        <v>31</v>
      </c>
      <c r="F19" s="38">
        <v>3084</v>
      </c>
      <c r="G19" s="41">
        <v>0</v>
      </c>
      <c r="H19" s="38">
        <f>F19</f>
        <v>3084</v>
      </c>
      <c r="I19" s="39">
        <v>0</v>
      </c>
      <c r="J19" s="7"/>
      <c r="K19" s="7"/>
      <c r="L19" s="7"/>
      <c r="M19" s="22"/>
      <c r="N19" s="21"/>
      <c r="O19" s="21"/>
      <c r="P19" s="42"/>
      <c r="R19" s="43"/>
    </row>
    <row r="20" spans="1:20" ht="42.75" customHeight="1">
      <c r="A20" s="496"/>
      <c r="B20" s="34" t="s">
        <v>161</v>
      </c>
      <c r="C20" s="35">
        <v>43374</v>
      </c>
      <c r="D20" s="336" t="s">
        <v>7</v>
      </c>
      <c r="E20" s="37">
        <v>211</v>
      </c>
      <c r="F20" s="38">
        <v>1380</v>
      </c>
      <c r="G20" s="41">
        <v>0</v>
      </c>
      <c r="H20" s="38">
        <f>F20</f>
        <v>1380</v>
      </c>
      <c r="I20" s="39">
        <v>0</v>
      </c>
      <c r="J20" s="44"/>
      <c r="K20" s="44"/>
      <c r="L20" s="44"/>
      <c r="M20" s="45"/>
      <c r="N20" s="46"/>
      <c r="O20" s="46"/>
      <c r="P20" s="42"/>
      <c r="Q20" s="47"/>
      <c r="R20" s="47"/>
      <c r="S20" s="48"/>
      <c r="T20" s="47"/>
    </row>
    <row r="21" spans="1:20" ht="42.75" customHeight="1">
      <c r="A21" s="496"/>
      <c r="B21" s="49" t="s">
        <v>185</v>
      </c>
      <c r="C21" s="35">
        <v>43374</v>
      </c>
      <c r="D21" s="336" t="s">
        <v>7</v>
      </c>
      <c r="E21" s="50">
        <v>11</v>
      </c>
      <c r="F21" s="51">
        <v>421</v>
      </c>
      <c r="G21" s="52">
        <v>0</v>
      </c>
      <c r="H21" s="51">
        <f>F21</f>
        <v>421</v>
      </c>
      <c r="I21" s="53">
        <v>0</v>
      </c>
      <c r="J21" s="7"/>
      <c r="K21" s="7"/>
      <c r="L21" s="7"/>
      <c r="M21" s="22"/>
      <c r="N21" s="21"/>
      <c r="O21" s="21"/>
      <c r="P21" s="42"/>
      <c r="Q21" s="47"/>
      <c r="R21" s="47"/>
      <c r="S21" s="48"/>
      <c r="T21" s="47"/>
    </row>
    <row r="22" spans="1:20" ht="27.75" customHeight="1" thickBot="1">
      <c r="A22" s="497"/>
      <c r="B22" s="54" t="s">
        <v>86</v>
      </c>
      <c r="C22" s="55">
        <v>43374</v>
      </c>
      <c r="D22" s="8" t="s">
        <v>7</v>
      </c>
      <c r="E22" s="56">
        <v>1</v>
      </c>
      <c r="F22" s="57">
        <v>116</v>
      </c>
      <c r="G22" s="58">
        <v>0</v>
      </c>
      <c r="H22" s="59">
        <v>116</v>
      </c>
      <c r="I22" s="60">
        <v>0</v>
      </c>
      <c r="J22" s="61"/>
      <c r="K22" s="61"/>
      <c r="L22" s="61"/>
      <c r="M22" s="61"/>
      <c r="N22" s="61"/>
      <c r="O22" s="61"/>
      <c r="P22" s="62"/>
      <c r="Q22" s="63"/>
      <c r="R22" s="63"/>
      <c r="S22" s="64"/>
      <c r="T22" s="65"/>
    </row>
    <row r="23" spans="1:20" ht="51.75" customHeight="1">
      <c r="A23" s="66" t="s">
        <v>36</v>
      </c>
      <c r="B23" s="24" t="s">
        <v>169</v>
      </c>
      <c r="C23" s="25"/>
      <c r="D23" s="419" t="s">
        <v>8</v>
      </c>
      <c r="E23" s="67">
        <f>SUM(E24:E31)</f>
        <v>1196</v>
      </c>
      <c r="F23" s="27">
        <f>SUM(F24:F31)</f>
        <v>1611.86</v>
      </c>
      <c r="G23" s="67">
        <f>SUM(G24:G31)</f>
        <v>0</v>
      </c>
      <c r="H23" s="27">
        <f>SUM(H24:H31)</f>
        <v>1611.86</v>
      </c>
      <c r="I23" s="68">
        <f>SUM(I24:I31)</f>
        <v>0</v>
      </c>
      <c r="Q23" s="47"/>
      <c r="R23" s="47"/>
      <c r="S23" s="47"/>
      <c r="T23" s="47"/>
    </row>
    <row r="24" spans="1:20" ht="100.5" customHeight="1">
      <c r="A24" s="424"/>
      <c r="B24" s="34" t="s">
        <v>217</v>
      </c>
      <c r="C24" s="35">
        <v>43344</v>
      </c>
      <c r="D24" s="186" t="s">
        <v>8</v>
      </c>
      <c r="E24" s="41">
        <v>227</v>
      </c>
      <c r="F24" s="41">
        <v>339.24</v>
      </c>
      <c r="G24" s="41">
        <v>0</v>
      </c>
      <c r="H24" s="41">
        <f>F24</f>
        <v>339.24</v>
      </c>
      <c r="I24" s="39">
        <v>0</v>
      </c>
      <c r="Q24" s="69"/>
      <c r="R24" s="69"/>
      <c r="S24" s="70"/>
      <c r="T24" s="47"/>
    </row>
    <row r="25" spans="1:20" ht="53.25" customHeight="1">
      <c r="A25" s="424"/>
      <c r="B25" s="34" t="s">
        <v>162</v>
      </c>
      <c r="C25" s="35">
        <v>43344</v>
      </c>
      <c r="D25" s="186" t="s">
        <v>8</v>
      </c>
      <c r="E25" s="41">
        <v>161</v>
      </c>
      <c r="F25" s="41">
        <v>217.02</v>
      </c>
      <c r="G25" s="41">
        <v>0</v>
      </c>
      <c r="H25" s="41">
        <v>217.02</v>
      </c>
      <c r="I25" s="39">
        <v>0</v>
      </c>
      <c r="Q25" s="47"/>
      <c r="R25" s="70"/>
      <c r="S25" s="70"/>
      <c r="T25" s="47"/>
    </row>
    <row r="26" spans="1:20" ht="50.25" customHeight="1">
      <c r="A26" s="467"/>
      <c r="B26" s="34" t="s">
        <v>161</v>
      </c>
      <c r="C26" s="35">
        <v>43374</v>
      </c>
      <c r="D26" s="186" t="s">
        <v>8</v>
      </c>
      <c r="E26" s="71">
        <v>310</v>
      </c>
      <c r="F26" s="41">
        <v>463</v>
      </c>
      <c r="G26" s="41">
        <v>0</v>
      </c>
      <c r="H26" s="41">
        <v>463</v>
      </c>
      <c r="I26" s="39">
        <v>0</v>
      </c>
      <c r="Q26" s="47"/>
      <c r="R26" s="70"/>
      <c r="S26" s="47"/>
      <c r="T26" s="47"/>
    </row>
    <row r="27" spans="1:9" ht="45" customHeight="1">
      <c r="A27" s="424"/>
      <c r="B27" s="34" t="s">
        <v>143</v>
      </c>
      <c r="C27" s="35">
        <v>43374</v>
      </c>
      <c r="D27" s="186" t="s">
        <v>8</v>
      </c>
      <c r="E27" s="71">
        <v>68</v>
      </c>
      <c r="F27" s="41">
        <v>78.1</v>
      </c>
      <c r="G27" s="41">
        <v>0</v>
      </c>
      <c r="H27" s="41">
        <v>78.1</v>
      </c>
      <c r="I27" s="39">
        <v>0</v>
      </c>
    </row>
    <row r="28" spans="1:9" ht="23.25" customHeight="1">
      <c r="A28" s="424"/>
      <c r="B28" s="34" t="s">
        <v>133</v>
      </c>
      <c r="C28" s="35">
        <v>43374</v>
      </c>
      <c r="D28" s="186" t="s">
        <v>8</v>
      </c>
      <c r="E28" s="71">
        <v>135</v>
      </c>
      <c r="F28" s="41">
        <v>265</v>
      </c>
      <c r="G28" s="41">
        <v>0</v>
      </c>
      <c r="H28" s="41">
        <v>265</v>
      </c>
      <c r="I28" s="39">
        <v>0</v>
      </c>
    </row>
    <row r="29" spans="1:9" ht="23.25" customHeight="1">
      <c r="A29" s="424"/>
      <c r="B29" s="34" t="s">
        <v>132</v>
      </c>
      <c r="C29" s="35">
        <v>43374</v>
      </c>
      <c r="D29" s="186" t="s">
        <v>8</v>
      </c>
      <c r="E29" s="71">
        <v>40</v>
      </c>
      <c r="F29" s="41">
        <v>79</v>
      </c>
      <c r="G29" s="41">
        <v>0</v>
      </c>
      <c r="H29" s="41">
        <v>79</v>
      </c>
      <c r="I29" s="39">
        <v>0</v>
      </c>
    </row>
    <row r="30" spans="1:9" ht="71.25" customHeight="1">
      <c r="A30" s="424"/>
      <c r="B30" s="34" t="s">
        <v>183</v>
      </c>
      <c r="C30" s="35">
        <v>43374</v>
      </c>
      <c r="D30" s="186" t="s">
        <v>8</v>
      </c>
      <c r="E30" s="71">
        <v>235</v>
      </c>
      <c r="F30" s="41">
        <f>G30+H30+I30</f>
        <v>164.5</v>
      </c>
      <c r="G30" s="41">
        <v>0</v>
      </c>
      <c r="H30" s="41">
        <v>164.5</v>
      </c>
      <c r="I30" s="39">
        <v>0</v>
      </c>
    </row>
    <row r="31" spans="1:9" ht="32.25" customHeight="1" thickBot="1">
      <c r="A31" s="468"/>
      <c r="B31" s="54" t="s">
        <v>156</v>
      </c>
      <c r="C31" s="115">
        <v>43374</v>
      </c>
      <c r="D31" s="8" t="s">
        <v>8</v>
      </c>
      <c r="E31" s="469">
        <v>20</v>
      </c>
      <c r="F31" s="331">
        <v>6</v>
      </c>
      <c r="G31" s="331">
        <v>0</v>
      </c>
      <c r="H31" s="331">
        <v>6</v>
      </c>
      <c r="I31" s="60">
        <v>0</v>
      </c>
    </row>
    <row r="32" spans="1:9" ht="33.75" customHeight="1">
      <c r="A32" s="72" t="s">
        <v>44</v>
      </c>
      <c r="B32" s="24" t="s">
        <v>21</v>
      </c>
      <c r="C32" s="73"/>
      <c r="D32" s="6" t="s">
        <v>8</v>
      </c>
      <c r="E32" s="74">
        <f>SUM(E33:E41)</f>
        <v>37904</v>
      </c>
      <c r="F32" s="75">
        <f>SUM(F33:F41)</f>
        <v>42052.379</v>
      </c>
      <c r="G32" s="74">
        <f>SUM(G33:G41)</f>
        <v>0</v>
      </c>
      <c r="H32" s="75">
        <f>SUM(H33:H41)</f>
        <v>42052.379</v>
      </c>
      <c r="I32" s="76">
        <f>SUM(I33:I41)</f>
        <v>0</v>
      </c>
    </row>
    <row r="33" spans="1:9" ht="101.25" customHeight="1">
      <c r="A33" s="77"/>
      <c r="B33" s="34" t="s">
        <v>217</v>
      </c>
      <c r="C33" s="35">
        <v>43344</v>
      </c>
      <c r="D33" s="186" t="s">
        <v>8</v>
      </c>
      <c r="E33" s="78">
        <v>16643</v>
      </c>
      <c r="F33" s="79">
        <v>12486.619</v>
      </c>
      <c r="G33" s="80">
        <v>0</v>
      </c>
      <c r="H33" s="79">
        <f aca="true" t="shared" si="0" ref="H33:H39">F33</f>
        <v>12486.619</v>
      </c>
      <c r="I33" s="81">
        <v>0</v>
      </c>
    </row>
    <row r="34" spans="1:9" ht="56.25" customHeight="1">
      <c r="A34" s="77"/>
      <c r="B34" s="34" t="s">
        <v>162</v>
      </c>
      <c r="C34" s="35">
        <v>43405</v>
      </c>
      <c r="D34" s="186" t="s">
        <v>8</v>
      </c>
      <c r="E34" s="78">
        <v>3088</v>
      </c>
      <c r="F34" s="82">
        <v>9411.86</v>
      </c>
      <c r="G34" s="82">
        <v>0</v>
      </c>
      <c r="H34" s="82">
        <f t="shared" si="0"/>
        <v>9411.86</v>
      </c>
      <c r="I34" s="81">
        <v>0</v>
      </c>
    </row>
    <row r="35" spans="1:9" ht="47.25" customHeight="1">
      <c r="A35" s="77"/>
      <c r="B35" s="34" t="s">
        <v>161</v>
      </c>
      <c r="C35" s="35">
        <v>43374</v>
      </c>
      <c r="D35" s="186" t="s">
        <v>8</v>
      </c>
      <c r="E35" s="78">
        <v>3800</v>
      </c>
      <c r="F35" s="80">
        <v>4696</v>
      </c>
      <c r="G35" s="80">
        <v>0</v>
      </c>
      <c r="H35" s="80">
        <f t="shared" si="0"/>
        <v>4696</v>
      </c>
      <c r="I35" s="81">
        <v>0</v>
      </c>
    </row>
    <row r="36" spans="1:9" ht="46.5" customHeight="1">
      <c r="A36" s="77"/>
      <c r="B36" s="34" t="s">
        <v>143</v>
      </c>
      <c r="C36" s="35">
        <v>43374</v>
      </c>
      <c r="D36" s="186" t="s">
        <v>8</v>
      </c>
      <c r="E36" s="78">
        <v>3645</v>
      </c>
      <c r="F36" s="80">
        <v>3830.7</v>
      </c>
      <c r="G36" s="80">
        <v>0</v>
      </c>
      <c r="H36" s="80">
        <f t="shared" si="0"/>
        <v>3830.7</v>
      </c>
      <c r="I36" s="81">
        <v>0</v>
      </c>
    </row>
    <row r="37" spans="1:9" ht="28.5" customHeight="1">
      <c r="A37" s="83"/>
      <c r="B37" s="34" t="s">
        <v>133</v>
      </c>
      <c r="C37" s="35">
        <v>43374</v>
      </c>
      <c r="D37" s="186" t="s">
        <v>8</v>
      </c>
      <c r="E37" s="78">
        <v>3050</v>
      </c>
      <c r="F37" s="80">
        <v>3294</v>
      </c>
      <c r="G37" s="80">
        <v>0</v>
      </c>
      <c r="H37" s="80">
        <f t="shared" si="0"/>
        <v>3294</v>
      </c>
      <c r="I37" s="81">
        <v>0</v>
      </c>
    </row>
    <row r="38" spans="1:9" ht="28.5" customHeight="1">
      <c r="A38" s="83"/>
      <c r="B38" s="34" t="s">
        <v>132</v>
      </c>
      <c r="C38" s="35">
        <v>43374</v>
      </c>
      <c r="D38" s="186" t="s">
        <v>8</v>
      </c>
      <c r="E38" s="78">
        <v>2210</v>
      </c>
      <c r="F38" s="80">
        <v>2303</v>
      </c>
      <c r="G38" s="80">
        <v>0</v>
      </c>
      <c r="H38" s="80">
        <f t="shared" si="0"/>
        <v>2303</v>
      </c>
      <c r="I38" s="81">
        <v>0</v>
      </c>
    </row>
    <row r="39" spans="1:9" ht="70.5" customHeight="1">
      <c r="A39" s="83"/>
      <c r="B39" s="34" t="s">
        <v>100</v>
      </c>
      <c r="C39" s="35">
        <v>43374</v>
      </c>
      <c r="D39" s="186" t="s">
        <v>8</v>
      </c>
      <c r="E39" s="78">
        <v>5430</v>
      </c>
      <c r="F39" s="80">
        <v>5973</v>
      </c>
      <c r="G39" s="80">
        <v>0</v>
      </c>
      <c r="H39" s="80">
        <f t="shared" si="0"/>
        <v>5973</v>
      </c>
      <c r="I39" s="81">
        <v>0</v>
      </c>
    </row>
    <row r="40" spans="1:9" ht="24" customHeight="1">
      <c r="A40" s="83"/>
      <c r="B40" s="34" t="s">
        <v>156</v>
      </c>
      <c r="C40" s="35">
        <v>43374</v>
      </c>
      <c r="D40" s="186" t="s">
        <v>8</v>
      </c>
      <c r="E40" s="78">
        <v>30</v>
      </c>
      <c r="F40" s="80">
        <v>50</v>
      </c>
      <c r="G40" s="80">
        <v>0</v>
      </c>
      <c r="H40" s="80">
        <v>50</v>
      </c>
      <c r="I40" s="81">
        <v>0</v>
      </c>
    </row>
    <row r="41" spans="1:9" ht="32.25" customHeight="1" thickBot="1">
      <c r="A41" s="84"/>
      <c r="B41" s="85" t="s">
        <v>64</v>
      </c>
      <c r="C41" s="86">
        <v>43374</v>
      </c>
      <c r="D41" s="420" t="s">
        <v>8</v>
      </c>
      <c r="E41" s="87">
        <v>8</v>
      </c>
      <c r="F41" s="88">
        <v>7.2</v>
      </c>
      <c r="G41" s="89">
        <v>0</v>
      </c>
      <c r="H41" s="89">
        <v>7.2</v>
      </c>
      <c r="I41" s="90">
        <v>0</v>
      </c>
    </row>
    <row r="42" spans="1:16" ht="47.25" customHeight="1">
      <c r="A42" s="66" t="s">
        <v>45</v>
      </c>
      <c r="B42" s="24" t="s">
        <v>65</v>
      </c>
      <c r="C42" s="6"/>
      <c r="D42" s="6" t="s">
        <v>28</v>
      </c>
      <c r="E42" s="74">
        <f>SUM(E43:E51)</f>
        <v>22918</v>
      </c>
      <c r="F42" s="75">
        <f>SUM(F43:F51)</f>
        <v>14577.635999999999</v>
      </c>
      <c r="G42" s="75">
        <f>SUM(G43:G51)</f>
        <v>0</v>
      </c>
      <c r="H42" s="75">
        <f>SUM(H43:H51)</f>
        <v>14577.635999999999</v>
      </c>
      <c r="I42" s="76">
        <f>SUM(I43:I51)</f>
        <v>0</v>
      </c>
      <c r="J42" s="91" t="e">
        <f>J43+J44+J45+J46+#REF!+J49+#REF!</f>
        <v>#REF!</v>
      </c>
      <c r="K42" s="92" t="e">
        <f>K43+K44+K45+K46+#REF!+K49+#REF!</f>
        <v>#REF!</v>
      </c>
      <c r="L42" s="92" t="e">
        <f>L43+L44+L45+L46+#REF!+L49+#REF!</f>
        <v>#REF!</v>
      </c>
      <c r="M42" s="92" t="e">
        <f>M43+M44+M45+M46+#REF!+M49+#REF!</f>
        <v>#REF!</v>
      </c>
      <c r="N42" s="92" t="e">
        <f>N43+N44+N45+N46+#REF!+N49+#REF!</f>
        <v>#REF!</v>
      </c>
      <c r="O42" s="92" t="e">
        <f>O43+O44+O45+O46+#REF!+O49+#REF!</f>
        <v>#REF!</v>
      </c>
      <c r="P42" s="92" t="e">
        <f>P43+P44+P45+P46+#REF!+P49+#REF!</f>
        <v>#REF!</v>
      </c>
    </row>
    <row r="43" spans="1:9" ht="101.25" customHeight="1">
      <c r="A43" s="93"/>
      <c r="B43" s="34" t="s">
        <v>217</v>
      </c>
      <c r="C43" s="35">
        <v>43344</v>
      </c>
      <c r="D43" s="103" t="s">
        <v>28</v>
      </c>
      <c r="E43" s="78">
        <v>6644</v>
      </c>
      <c r="F43" s="79">
        <v>6523.266</v>
      </c>
      <c r="G43" s="80">
        <v>0</v>
      </c>
      <c r="H43" s="79">
        <f aca="true" t="shared" si="1" ref="H43:H51">F43</f>
        <v>6523.266</v>
      </c>
      <c r="I43" s="81">
        <v>0</v>
      </c>
    </row>
    <row r="44" spans="1:9" ht="33" customHeight="1">
      <c r="A44" s="93"/>
      <c r="B44" s="34" t="s">
        <v>136</v>
      </c>
      <c r="C44" s="35">
        <v>43405</v>
      </c>
      <c r="D44" s="103" t="s">
        <v>28</v>
      </c>
      <c r="E44" s="78">
        <v>2234</v>
      </c>
      <c r="F44" s="80">
        <v>1023.17</v>
      </c>
      <c r="G44" s="80">
        <v>0</v>
      </c>
      <c r="H44" s="80">
        <f t="shared" si="1"/>
        <v>1023.17</v>
      </c>
      <c r="I44" s="81">
        <v>0</v>
      </c>
    </row>
    <row r="45" spans="1:14" ht="42.75" customHeight="1">
      <c r="A45" s="93"/>
      <c r="B45" s="34" t="s">
        <v>161</v>
      </c>
      <c r="C45" s="35">
        <v>43374</v>
      </c>
      <c r="D45" s="103" t="s">
        <v>28</v>
      </c>
      <c r="E45" s="78">
        <v>4100</v>
      </c>
      <c r="F45" s="80">
        <v>2058</v>
      </c>
      <c r="G45" s="80">
        <v>0</v>
      </c>
      <c r="H45" s="80">
        <f t="shared" si="1"/>
        <v>2058</v>
      </c>
      <c r="I45" s="81">
        <v>0</v>
      </c>
      <c r="J45" s="95"/>
      <c r="K45" s="95"/>
      <c r="L45" s="95"/>
      <c r="M45" s="95"/>
      <c r="N45" s="95"/>
    </row>
    <row r="46" spans="1:9" ht="45.75" customHeight="1">
      <c r="A46" s="93"/>
      <c r="B46" s="34" t="s">
        <v>143</v>
      </c>
      <c r="C46" s="96">
        <v>43374</v>
      </c>
      <c r="D46" s="103" t="s">
        <v>28</v>
      </c>
      <c r="E46" s="78">
        <v>3210</v>
      </c>
      <c r="F46" s="80">
        <v>859.9</v>
      </c>
      <c r="G46" s="80">
        <v>0</v>
      </c>
      <c r="H46" s="80">
        <f t="shared" si="1"/>
        <v>859.9</v>
      </c>
      <c r="I46" s="81">
        <v>0</v>
      </c>
    </row>
    <row r="47" spans="1:9" ht="26.25" customHeight="1">
      <c r="A47" s="93"/>
      <c r="B47" s="34" t="s">
        <v>133</v>
      </c>
      <c r="C47" s="96">
        <v>43374</v>
      </c>
      <c r="D47" s="103" t="s">
        <v>28</v>
      </c>
      <c r="E47" s="78">
        <v>799</v>
      </c>
      <c r="F47" s="80">
        <v>708</v>
      </c>
      <c r="G47" s="80">
        <v>0</v>
      </c>
      <c r="H47" s="80">
        <f t="shared" si="1"/>
        <v>708</v>
      </c>
      <c r="I47" s="81">
        <v>0</v>
      </c>
    </row>
    <row r="48" spans="1:9" ht="23.25" customHeight="1">
      <c r="A48" s="93"/>
      <c r="B48" s="34" t="s">
        <v>132</v>
      </c>
      <c r="C48" s="96">
        <v>43374</v>
      </c>
      <c r="D48" s="103" t="s">
        <v>28</v>
      </c>
      <c r="E48" s="78">
        <v>2231</v>
      </c>
      <c r="F48" s="80">
        <v>2017</v>
      </c>
      <c r="G48" s="80">
        <v>0</v>
      </c>
      <c r="H48" s="80">
        <f t="shared" si="1"/>
        <v>2017</v>
      </c>
      <c r="I48" s="81">
        <v>0</v>
      </c>
    </row>
    <row r="49" spans="1:9" ht="78.75" customHeight="1">
      <c r="A49" s="93"/>
      <c r="B49" s="34" t="s">
        <v>137</v>
      </c>
      <c r="C49" s="35">
        <v>43374</v>
      </c>
      <c r="D49" s="103" t="s">
        <v>28</v>
      </c>
      <c r="E49" s="78">
        <v>3590</v>
      </c>
      <c r="F49" s="80">
        <v>1328.3</v>
      </c>
      <c r="G49" s="80">
        <v>0</v>
      </c>
      <c r="H49" s="80">
        <f t="shared" si="1"/>
        <v>1328.3</v>
      </c>
      <c r="I49" s="81">
        <v>0</v>
      </c>
    </row>
    <row r="50" spans="1:9" ht="40.5" customHeight="1">
      <c r="A50" s="93"/>
      <c r="B50" s="34" t="s">
        <v>201</v>
      </c>
      <c r="C50" s="35">
        <v>43374</v>
      </c>
      <c r="D50" s="103" t="s">
        <v>28</v>
      </c>
      <c r="E50" s="78">
        <v>60</v>
      </c>
      <c r="F50" s="97">
        <v>30</v>
      </c>
      <c r="G50" s="80">
        <v>0</v>
      </c>
      <c r="H50" s="80">
        <f t="shared" si="1"/>
        <v>30</v>
      </c>
      <c r="I50" s="98">
        <v>0</v>
      </c>
    </row>
    <row r="51" spans="1:9" ht="29.25" customHeight="1" thickBot="1">
      <c r="A51" s="93"/>
      <c r="B51" s="34" t="s">
        <v>156</v>
      </c>
      <c r="C51" s="35">
        <v>43374</v>
      </c>
      <c r="D51" s="94" t="s">
        <v>28</v>
      </c>
      <c r="E51" s="78">
        <v>50</v>
      </c>
      <c r="F51" s="97">
        <v>30</v>
      </c>
      <c r="G51" s="80">
        <v>0</v>
      </c>
      <c r="H51" s="80">
        <f t="shared" si="1"/>
        <v>30</v>
      </c>
      <c r="I51" s="98">
        <v>0</v>
      </c>
    </row>
    <row r="52" spans="1:9" ht="46.5" customHeight="1">
      <c r="A52" s="66" t="s">
        <v>46</v>
      </c>
      <c r="B52" s="99" t="s">
        <v>218</v>
      </c>
      <c r="C52" s="25"/>
      <c r="D52" s="6" t="s">
        <v>7</v>
      </c>
      <c r="E52" s="100">
        <f>SUM(E53:E65)</f>
        <v>1324</v>
      </c>
      <c r="F52" s="101">
        <f>SUM(F53:F65)</f>
        <v>20541.679</v>
      </c>
      <c r="G52" s="100">
        <f>SUM(G53:G65)</f>
        <v>0</v>
      </c>
      <c r="H52" s="101">
        <f>SUM(H53:H65)</f>
        <v>20541.679</v>
      </c>
      <c r="I52" s="102">
        <f>SUM(I53:I65)</f>
        <v>0</v>
      </c>
    </row>
    <row r="53" spans="1:9" ht="102" customHeight="1">
      <c r="A53" s="93"/>
      <c r="B53" s="34" t="s">
        <v>217</v>
      </c>
      <c r="C53" s="35">
        <v>43344</v>
      </c>
      <c r="D53" s="103" t="s">
        <v>7</v>
      </c>
      <c r="E53" s="103">
        <v>318</v>
      </c>
      <c r="F53" s="79">
        <v>8339.199</v>
      </c>
      <c r="G53" s="80">
        <v>0</v>
      </c>
      <c r="H53" s="79">
        <f aca="true" t="shared" si="2" ref="H53:H61">F53</f>
        <v>8339.199</v>
      </c>
      <c r="I53" s="81">
        <v>0</v>
      </c>
    </row>
    <row r="54" spans="1:9" ht="32.25" customHeight="1">
      <c r="A54" s="93"/>
      <c r="B54" s="104" t="s">
        <v>135</v>
      </c>
      <c r="C54" s="35">
        <v>43344</v>
      </c>
      <c r="D54" s="103" t="s">
        <v>7</v>
      </c>
      <c r="E54" s="103">
        <v>312</v>
      </c>
      <c r="F54" s="80">
        <f>1078.44+2713.94+1017.45</f>
        <v>4809.83</v>
      </c>
      <c r="G54" s="80">
        <v>0</v>
      </c>
      <c r="H54" s="80">
        <f t="shared" si="2"/>
        <v>4809.83</v>
      </c>
      <c r="I54" s="81">
        <v>0</v>
      </c>
    </row>
    <row r="55" spans="1:9" ht="45.75" customHeight="1">
      <c r="A55" s="93"/>
      <c r="B55" s="104" t="s">
        <v>161</v>
      </c>
      <c r="C55" s="35">
        <v>43344</v>
      </c>
      <c r="D55" s="103" t="s">
        <v>7</v>
      </c>
      <c r="E55" s="103">
        <v>213</v>
      </c>
      <c r="F55" s="80">
        <f>1094+2083</f>
        <v>3177</v>
      </c>
      <c r="G55" s="80">
        <v>0</v>
      </c>
      <c r="H55" s="80">
        <f t="shared" si="2"/>
        <v>3177</v>
      </c>
      <c r="I55" s="81">
        <v>0</v>
      </c>
    </row>
    <row r="56" spans="1:9" ht="46.5" customHeight="1">
      <c r="A56" s="93"/>
      <c r="B56" s="104" t="s">
        <v>143</v>
      </c>
      <c r="C56" s="35">
        <v>43344</v>
      </c>
      <c r="D56" s="103" t="s">
        <v>7</v>
      </c>
      <c r="E56" s="103">
        <v>212</v>
      </c>
      <c r="F56" s="80">
        <f>1788.7+547.3</f>
        <v>2336</v>
      </c>
      <c r="G56" s="80">
        <v>0</v>
      </c>
      <c r="H56" s="80">
        <f t="shared" si="2"/>
        <v>2336</v>
      </c>
      <c r="I56" s="81">
        <v>0</v>
      </c>
    </row>
    <row r="57" spans="1:9" ht="27.75" customHeight="1">
      <c r="A57" s="93"/>
      <c r="B57" s="104" t="s">
        <v>133</v>
      </c>
      <c r="C57" s="35">
        <v>43344</v>
      </c>
      <c r="D57" s="103" t="s">
        <v>7</v>
      </c>
      <c r="E57" s="103">
        <v>49</v>
      </c>
      <c r="F57" s="80">
        <f>69+98</f>
        <v>167</v>
      </c>
      <c r="G57" s="80">
        <v>0</v>
      </c>
      <c r="H57" s="80">
        <f t="shared" si="2"/>
        <v>167</v>
      </c>
      <c r="I57" s="81">
        <v>0</v>
      </c>
    </row>
    <row r="58" spans="1:9" ht="29.25" customHeight="1">
      <c r="A58" s="93"/>
      <c r="B58" s="104" t="s">
        <v>132</v>
      </c>
      <c r="C58" s="35">
        <v>43344</v>
      </c>
      <c r="D58" s="103" t="s">
        <v>7</v>
      </c>
      <c r="E58" s="103">
        <v>37</v>
      </c>
      <c r="F58" s="80">
        <f>52+74</f>
        <v>126</v>
      </c>
      <c r="G58" s="80">
        <v>0</v>
      </c>
      <c r="H58" s="80">
        <f t="shared" si="2"/>
        <v>126</v>
      </c>
      <c r="I58" s="81">
        <v>0</v>
      </c>
    </row>
    <row r="59" spans="1:9" ht="73.5" customHeight="1">
      <c r="A59" s="93"/>
      <c r="B59" s="104" t="s">
        <v>100</v>
      </c>
      <c r="C59" s="35">
        <v>43344</v>
      </c>
      <c r="D59" s="103" t="s">
        <v>7</v>
      </c>
      <c r="E59" s="103">
        <v>173</v>
      </c>
      <c r="F59" s="80">
        <f>510.35+558</f>
        <v>1068.35</v>
      </c>
      <c r="G59" s="80">
        <v>0</v>
      </c>
      <c r="H59" s="80">
        <f t="shared" si="2"/>
        <v>1068.35</v>
      </c>
      <c r="I59" s="81">
        <v>0</v>
      </c>
    </row>
    <row r="60" spans="1:9" ht="23.25" customHeight="1">
      <c r="A60" s="93"/>
      <c r="B60" s="34" t="s">
        <v>156</v>
      </c>
      <c r="C60" s="35">
        <v>43374</v>
      </c>
      <c r="D60" s="103" t="s">
        <v>7</v>
      </c>
      <c r="E60" s="103">
        <v>1</v>
      </c>
      <c r="F60" s="80">
        <f>15+30</f>
        <v>45</v>
      </c>
      <c r="G60" s="80">
        <v>0</v>
      </c>
      <c r="H60" s="80">
        <v>45</v>
      </c>
      <c r="I60" s="81">
        <v>0</v>
      </c>
    </row>
    <row r="61" spans="1:9" ht="23.25" customHeight="1">
      <c r="A61" s="93"/>
      <c r="B61" s="104" t="s">
        <v>86</v>
      </c>
      <c r="C61" s="35">
        <v>43344</v>
      </c>
      <c r="D61" s="103" t="s">
        <v>7</v>
      </c>
      <c r="E61" s="103">
        <v>1</v>
      </c>
      <c r="F61" s="80">
        <f>97+15+25+20</f>
        <v>157</v>
      </c>
      <c r="G61" s="80">
        <v>0</v>
      </c>
      <c r="H61" s="80">
        <f t="shared" si="2"/>
        <v>157</v>
      </c>
      <c r="I61" s="81">
        <v>0</v>
      </c>
    </row>
    <row r="62" spans="1:9" ht="24.75" customHeight="1">
      <c r="A62" s="93"/>
      <c r="B62" s="104" t="s">
        <v>188</v>
      </c>
      <c r="C62" s="35">
        <v>43344</v>
      </c>
      <c r="D62" s="103" t="s">
        <v>7</v>
      </c>
      <c r="E62" s="103">
        <v>2</v>
      </c>
      <c r="F62" s="80">
        <f>73+58</f>
        <v>131</v>
      </c>
      <c r="G62" s="80">
        <v>0</v>
      </c>
      <c r="H62" s="80">
        <v>131</v>
      </c>
      <c r="I62" s="81">
        <v>0</v>
      </c>
    </row>
    <row r="63" spans="1:9" ht="47.25" customHeight="1">
      <c r="A63" s="93"/>
      <c r="B63" s="104" t="s">
        <v>212</v>
      </c>
      <c r="C63" s="35">
        <v>43344</v>
      </c>
      <c r="D63" s="103" t="s">
        <v>7</v>
      </c>
      <c r="E63" s="103">
        <v>2</v>
      </c>
      <c r="F63" s="80">
        <f>70+85</f>
        <v>155</v>
      </c>
      <c r="G63" s="80">
        <v>0</v>
      </c>
      <c r="H63" s="80">
        <f>155</f>
        <v>155</v>
      </c>
      <c r="I63" s="81">
        <v>0</v>
      </c>
    </row>
    <row r="64" spans="1:9" ht="28.5" customHeight="1">
      <c r="A64" s="93"/>
      <c r="B64" s="34" t="s">
        <v>201</v>
      </c>
      <c r="C64" s="35">
        <v>43344</v>
      </c>
      <c r="D64" s="103" t="s">
        <v>7</v>
      </c>
      <c r="E64" s="103">
        <v>1</v>
      </c>
      <c r="F64" s="105">
        <v>15</v>
      </c>
      <c r="G64" s="80">
        <v>0</v>
      </c>
      <c r="H64" s="80">
        <v>15</v>
      </c>
      <c r="I64" s="81">
        <v>0</v>
      </c>
    </row>
    <row r="65" spans="1:16" ht="25.5" customHeight="1" thickBot="1">
      <c r="A65" s="106"/>
      <c r="B65" s="107" t="s">
        <v>26</v>
      </c>
      <c r="C65" s="108">
        <v>43344</v>
      </c>
      <c r="D65" s="303" t="s">
        <v>7</v>
      </c>
      <c r="E65" s="109">
        <v>3</v>
      </c>
      <c r="F65" s="110">
        <v>15.3</v>
      </c>
      <c r="G65" s="89">
        <v>0</v>
      </c>
      <c r="H65" s="89">
        <f>F65</f>
        <v>15.3</v>
      </c>
      <c r="I65" s="90">
        <v>0</v>
      </c>
      <c r="J65" s="111" t="e">
        <f>J66+J67+J68+J69+J70+#REF!+J73+J76+#REF!+#REF!</f>
        <v>#REF!</v>
      </c>
      <c r="K65" s="112" t="e">
        <f>K66+K67+K68+K69+K70+#REF!+K73+K76+#REF!+#REF!</f>
        <v>#REF!</v>
      </c>
      <c r="L65" s="112" t="e">
        <f>L66+L67+L68+L69+L70+#REF!+L73+L76+#REF!+#REF!</f>
        <v>#REF!</v>
      </c>
      <c r="M65" s="112" t="e">
        <f>M66+M67+M68+M69+M70+#REF!+M73+M76+#REF!+#REF!</f>
        <v>#REF!</v>
      </c>
      <c r="N65" s="112" t="e">
        <f>N66+N67+N68+N69+N70+#REF!+N73+N76+#REF!+#REF!</f>
        <v>#REF!</v>
      </c>
      <c r="O65" s="112" t="e">
        <f>O66+O67+O68+O69+O70+#REF!+O73+O76+#REF!+#REF!</f>
        <v>#REF!</v>
      </c>
      <c r="P65" s="112" t="e">
        <f>P66+P67+P68+P69+P70+#REF!+P73+P76+#REF!+#REF!</f>
        <v>#REF!</v>
      </c>
    </row>
    <row r="66" spans="1:9" ht="75.75" customHeight="1">
      <c r="A66" s="66" t="s">
        <v>47</v>
      </c>
      <c r="B66" s="24" t="s">
        <v>66</v>
      </c>
      <c r="C66" s="25"/>
      <c r="D66" s="6" t="s">
        <v>7</v>
      </c>
      <c r="E66" s="100">
        <f>SUM(E67:E76)</f>
        <v>1317</v>
      </c>
      <c r="F66" s="113">
        <f>SUM(F67:F76)</f>
        <v>6806.609</v>
      </c>
      <c r="G66" s="113">
        <f>SUM(G67:G76)</f>
        <v>0</v>
      </c>
      <c r="H66" s="113">
        <f>SUM(H67:H76)</f>
        <v>6806.609</v>
      </c>
      <c r="I66" s="102">
        <f>SUM(I67:I76)</f>
        <v>0</v>
      </c>
    </row>
    <row r="67" spans="1:9" ht="97.5" customHeight="1">
      <c r="A67" s="93"/>
      <c r="B67" s="34" t="s">
        <v>217</v>
      </c>
      <c r="C67" s="35">
        <v>43344</v>
      </c>
      <c r="D67" s="103" t="s">
        <v>7</v>
      </c>
      <c r="E67" s="103">
        <v>318</v>
      </c>
      <c r="F67" s="80">
        <v>1379.659</v>
      </c>
      <c r="G67" s="80">
        <v>0</v>
      </c>
      <c r="H67" s="80">
        <f aca="true" t="shared" si="3" ref="H67:H74">F67</f>
        <v>1379.659</v>
      </c>
      <c r="I67" s="81">
        <v>0</v>
      </c>
    </row>
    <row r="68" spans="1:9" ht="51.75" customHeight="1">
      <c r="A68" s="93"/>
      <c r="B68" s="34" t="s">
        <v>163</v>
      </c>
      <c r="C68" s="35">
        <v>43344</v>
      </c>
      <c r="D68" s="103" t="s">
        <v>7</v>
      </c>
      <c r="E68" s="103">
        <v>312</v>
      </c>
      <c r="F68" s="80">
        <v>1081.55</v>
      </c>
      <c r="G68" s="80">
        <v>0</v>
      </c>
      <c r="H68" s="80">
        <f t="shared" si="3"/>
        <v>1081.55</v>
      </c>
      <c r="I68" s="81">
        <v>0</v>
      </c>
    </row>
    <row r="69" spans="1:9" ht="35.25" customHeight="1">
      <c r="A69" s="93"/>
      <c r="B69" s="34" t="s">
        <v>161</v>
      </c>
      <c r="C69" s="35">
        <v>43358</v>
      </c>
      <c r="D69" s="103" t="s">
        <v>7</v>
      </c>
      <c r="E69" s="103">
        <v>211</v>
      </c>
      <c r="F69" s="80">
        <v>1720</v>
      </c>
      <c r="G69" s="80">
        <v>0</v>
      </c>
      <c r="H69" s="80">
        <f t="shared" si="3"/>
        <v>1720</v>
      </c>
      <c r="I69" s="81">
        <v>0</v>
      </c>
    </row>
    <row r="70" spans="1:9" ht="46.5" customHeight="1">
      <c r="A70" s="93"/>
      <c r="B70" s="34" t="s">
        <v>143</v>
      </c>
      <c r="C70" s="35">
        <v>43344</v>
      </c>
      <c r="D70" s="103" t="s">
        <v>7</v>
      </c>
      <c r="E70" s="103">
        <v>212</v>
      </c>
      <c r="F70" s="80">
        <v>2034.9</v>
      </c>
      <c r="G70" s="80">
        <v>0</v>
      </c>
      <c r="H70" s="80">
        <f t="shared" si="3"/>
        <v>2034.9</v>
      </c>
      <c r="I70" s="81">
        <v>0</v>
      </c>
    </row>
    <row r="71" spans="1:9" ht="32.25" customHeight="1">
      <c r="A71" s="93"/>
      <c r="B71" s="34" t="s">
        <v>133</v>
      </c>
      <c r="C71" s="35">
        <v>43374</v>
      </c>
      <c r="D71" s="103" t="s">
        <v>7</v>
      </c>
      <c r="E71" s="103">
        <v>49</v>
      </c>
      <c r="F71" s="80">
        <v>34</v>
      </c>
      <c r="G71" s="80">
        <v>0</v>
      </c>
      <c r="H71" s="80">
        <f t="shared" si="3"/>
        <v>34</v>
      </c>
      <c r="I71" s="81">
        <v>0</v>
      </c>
    </row>
    <row r="72" spans="1:9" ht="29.25" customHeight="1">
      <c r="A72" s="93"/>
      <c r="B72" s="34" t="s">
        <v>132</v>
      </c>
      <c r="C72" s="35">
        <v>43374</v>
      </c>
      <c r="D72" s="103" t="s">
        <v>7</v>
      </c>
      <c r="E72" s="103">
        <v>37</v>
      </c>
      <c r="F72" s="80">
        <v>26</v>
      </c>
      <c r="G72" s="80">
        <v>0</v>
      </c>
      <c r="H72" s="80">
        <f t="shared" si="3"/>
        <v>26</v>
      </c>
      <c r="I72" s="81">
        <v>0</v>
      </c>
    </row>
    <row r="73" spans="1:9" ht="73.5" customHeight="1">
      <c r="A73" s="93"/>
      <c r="B73" s="34" t="s">
        <v>100</v>
      </c>
      <c r="C73" s="35">
        <v>43344</v>
      </c>
      <c r="D73" s="103" t="s">
        <v>7</v>
      </c>
      <c r="E73" s="103">
        <v>173</v>
      </c>
      <c r="F73" s="80">
        <v>432.5</v>
      </c>
      <c r="G73" s="80">
        <v>0</v>
      </c>
      <c r="H73" s="80">
        <f t="shared" si="3"/>
        <v>432.5</v>
      </c>
      <c r="I73" s="81">
        <v>0</v>
      </c>
    </row>
    <row r="74" spans="1:9" ht="48" customHeight="1">
      <c r="A74" s="93"/>
      <c r="B74" s="34" t="s">
        <v>210</v>
      </c>
      <c r="C74" s="35">
        <v>43344</v>
      </c>
      <c r="D74" s="103" t="s">
        <v>7</v>
      </c>
      <c r="E74" s="103">
        <v>2</v>
      </c>
      <c r="F74" s="80">
        <v>36</v>
      </c>
      <c r="G74" s="80">
        <v>0</v>
      </c>
      <c r="H74" s="80">
        <f t="shared" si="3"/>
        <v>36</v>
      </c>
      <c r="I74" s="81">
        <v>0</v>
      </c>
    </row>
    <row r="75" spans="1:9" ht="28.5" customHeight="1">
      <c r="A75" s="93"/>
      <c r="B75" s="104" t="s">
        <v>188</v>
      </c>
      <c r="C75" s="114">
        <v>43344</v>
      </c>
      <c r="D75" s="103" t="s">
        <v>7</v>
      </c>
      <c r="E75" s="103">
        <v>2</v>
      </c>
      <c r="F75" s="80">
        <v>40</v>
      </c>
      <c r="G75" s="80">
        <v>0</v>
      </c>
      <c r="H75" s="80">
        <v>40</v>
      </c>
      <c r="I75" s="81">
        <v>0</v>
      </c>
    </row>
    <row r="76" spans="1:9" ht="24.75" customHeight="1" thickBot="1">
      <c r="A76" s="106"/>
      <c r="B76" s="85" t="s">
        <v>86</v>
      </c>
      <c r="C76" s="115">
        <v>43374</v>
      </c>
      <c r="D76" s="109" t="s">
        <v>7</v>
      </c>
      <c r="E76" s="109">
        <v>1</v>
      </c>
      <c r="F76" s="89">
        <v>22</v>
      </c>
      <c r="G76" s="89">
        <v>0</v>
      </c>
      <c r="H76" s="89">
        <v>22</v>
      </c>
      <c r="I76" s="90">
        <v>0</v>
      </c>
    </row>
    <row r="77" spans="1:17" ht="55.5" customHeight="1">
      <c r="A77" s="66" t="s">
        <v>48</v>
      </c>
      <c r="B77" s="24" t="s">
        <v>68</v>
      </c>
      <c r="C77" s="116"/>
      <c r="D77" s="158" t="s">
        <v>32</v>
      </c>
      <c r="E77" s="100">
        <f>SUM(E78:E88)</f>
        <v>1385</v>
      </c>
      <c r="F77" s="113">
        <f>SUM(F78:F88)</f>
        <v>7659.129999999999</v>
      </c>
      <c r="G77" s="113">
        <f>SUM(G78:G88)</f>
        <v>0</v>
      </c>
      <c r="H77" s="113">
        <f>SUM(H78:H88)</f>
        <v>7659.129999999999</v>
      </c>
      <c r="I77" s="102">
        <f>SUM(I78:I88)</f>
        <v>0</v>
      </c>
      <c r="M77" s="117"/>
      <c r="Q77" s="117"/>
    </row>
    <row r="78" spans="1:17" ht="92.25" customHeight="1">
      <c r="A78" s="93"/>
      <c r="B78" s="34" t="s">
        <v>217</v>
      </c>
      <c r="C78" s="96">
        <v>43344</v>
      </c>
      <c r="D78" s="103" t="s">
        <v>32</v>
      </c>
      <c r="E78" s="103">
        <v>316</v>
      </c>
      <c r="F78" s="80">
        <v>5704.86</v>
      </c>
      <c r="G78" s="80">
        <v>0</v>
      </c>
      <c r="H78" s="80">
        <f aca="true" t="shared" si="4" ref="H78:H88">F78</f>
        <v>5704.86</v>
      </c>
      <c r="I78" s="118">
        <v>0</v>
      </c>
      <c r="Q78" s="117"/>
    </row>
    <row r="79" spans="1:17" ht="51.75" customHeight="1">
      <c r="A79" s="119"/>
      <c r="B79" s="34" t="s">
        <v>164</v>
      </c>
      <c r="C79" s="96">
        <v>43344</v>
      </c>
      <c r="D79" s="103" t="s">
        <v>32</v>
      </c>
      <c r="E79" s="103">
        <v>312</v>
      </c>
      <c r="F79" s="80">
        <v>320.07</v>
      </c>
      <c r="G79" s="80">
        <v>0</v>
      </c>
      <c r="H79" s="80">
        <f t="shared" si="4"/>
        <v>320.07</v>
      </c>
      <c r="I79" s="81">
        <v>0</v>
      </c>
      <c r="N79" s="117"/>
      <c r="Q79" s="117"/>
    </row>
    <row r="80" spans="1:17" ht="45" customHeight="1">
      <c r="A80" s="119"/>
      <c r="B80" s="34" t="s">
        <v>161</v>
      </c>
      <c r="C80" s="96">
        <v>43344</v>
      </c>
      <c r="D80" s="103" t="s">
        <v>32</v>
      </c>
      <c r="E80" s="103">
        <v>254</v>
      </c>
      <c r="F80" s="80">
        <v>1112</v>
      </c>
      <c r="G80" s="80">
        <v>0</v>
      </c>
      <c r="H80" s="80">
        <f t="shared" si="4"/>
        <v>1112</v>
      </c>
      <c r="I80" s="81">
        <v>0</v>
      </c>
      <c r="J80" s="95"/>
      <c r="K80" s="95"/>
      <c r="L80" s="95"/>
      <c r="M80" s="95"/>
      <c r="N80" s="95"/>
      <c r="O80" s="95"/>
      <c r="P80" s="95"/>
      <c r="Q80" s="120"/>
    </row>
    <row r="81" spans="1:17" ht="47.25" customHeight="1">
      <c r="A81" s="119"/>
      <c r="B81" s="34" t="s">
        <v>143</v>
      </c>
      <c r="C81" s="96">
        <v>43344</v>
      </c>
      <c r="D81" s="103" t="s">
        <v>32</v>
      </c>
      <c r="E81" s="103">
        <v>212</v>
      </c>
      <c r="F81" s="80">
        <v>116.4</v>
      </c>
      <c r="G81" s="80">
        <v>0</v>
      </c>
      <c r="H81" s="80">
        <f t="shared" si="4"/>
        <v>116.4</v>
      </c>
      <c r="I81" s="81">
        <v>0</v>
      </c>
      <c r="Q81" s="117"/>
    </row>
    <row r="82" spans="1:17" ht="23.25" customHeight="1">
      <c r="A82" s="119"/>
      <c r="B82" s="34" t="s">
        <v>133</v>
      </c>
      <c r="C82" s="96">
        <v>43374</v>
      </c>
      <c r="D82" s="103" t="s">
        <v>32</v>
      </c>
      <c r="E82" s="103">
        <v>52</v>
      </c>
      <c r="F82" s="80">
        <v>26</v>
      </c>
      <c r="G82" s="80">
        <v>0</v>
      </c>
      <c r="H82" s="80">
        <f t="shared" si="4"/>
        <v>26</v>
      </c>
      <c r="I82" s="81">
        <v>0</v>
      </c>
      <c r="Q82" s="117"/>
    </row>
    <row r="83" spans="1:17" ht="26.25" customHeight="1">
      <c r="A83" s="119"/>
      <c r="B83" s="34" t="s">
        <v>132</v>
      </c>
      <c r="C83" s="96">
        <v>43374</v>
      </c>
      <c r="D83" s="103" t="s">
        <v>32</v>
      </c>
      <c r="E83" s="103">
        <v>40</v>
      </c>
      <c r="F83" s="80">
        <v>20</v>
      </c>
      <c r="G83" s="80">
        <v>0</v>
      </c>
      <c r="H83" s="80">
        <f t="shared" si="4"/>
        <v>20</v>
      </c>
      <c r="I83" s="81">
        <v>0</v>
      </c>
      <c r="Q83" s="117"/>
    </row>
    <row r="84" spans="1:17" ht="75" customHeight="1">
      <c r="A84" s="93"/>
      <c r="B84" s="34" t="s">
        <v>100</v>
      </c>
      <c r="C84" s="96">
        <v>43344</v>
      </c>
      <c r="D84" s="103" t="s">
        <v>32</v>
      </c>
      <c r="E84" s="103">
        <v>189</v>
      </c>
      <c r="F84" s="80">
        <v>321.3</v>
      </c>
      <c r="G84" s="80">
        <v>0</v>
      </c>
      <c r="H84" s="80">
        <f t="shared" si="4"/>
        <v>321.3</v>
      </c>
      <c r="I84" s="81">
        <v>0</v>
      </c>
      <c r="Q84" s="117"/>
    </row>
    <row r="85" spans="1:17" ht="28.5" customHeight="1">
      <c r="A85" s="93"/>
      <c r="B85" s="34" t="s">
        <v>156</v>
      </c>
      <c r="C85" s="96">
        <v>43374</v>
      </c>
      <c r="D85" s="103" t="s">
        <v>32</v>
      </c>
      <c r="E85" s="103">
        <v>1</v>
      </c>
      <c r="F85" s="80">
        <v>2</v>
      </c>
      <c r="G85" s="80">
        <v>0</v>
      </c>
      <c r="H85" s="80">
        <f t="shared" si="4"/>
        <v>2</v>
      </c>
      <c r="I85" s="81">
        <v>0</v>
      </c>
      <c r="Q85" s="117"/>
    </row>
    <row r="86" spans="1:17" ht="57" customHeight="1">
      <c r="A86" s="93"/>
      <c r="B86" s="34" t="s">
        <v>211</v>
      </c>
      <c r="C86" s="96">
        <v>43344</v>
      </c>
      <c r="D86" s="103" t="s">
        <v>32</v>
      </c>
      <c r="E86" s="103">
        <v>4</v>
      </c>
      <c r="F86" s="80">
        <v>20</v>
      </c>
      <c r="G86" s="80">
        <v>0</v>
      </c>
      <c r="H86" s="80">
        <f t="shared" si="4"/>
        <v>20</v>
      </c>
      <c r="I86" s="81">
        <v>0</v>
      </c>
      <c r="Q86" s="117"/>
    </row>
    <row r="87" spans="1:17" ht="26.25" customHeight="1">
      <c r="A87" s="93"/>
      <c r="B87" s="121" t="s">
        <v>188</v>
      </c>
      <c r="C87" s="96">
        <v>43344</v>
      </c>
      <c r="D87" s="103" t="s">
        <v>32</v>
      </c>
      <c r="E87" s="122">
        <v>4</v>
      </c>
      <c r="F87" s="123">
        <v>1.5</v>
      </c>
      <c r="G87" s="123">
        <v>0</v>
      </c>
      <c r="H87" s="124">
        <f t="shared" si="4"/>
        <v>1.5</v>
      </c>
      <c r="I87" s="125">
        <v>0</v>
      </c>
      <c r="Q87" s="117"/>
    </row>
    <row r="88" spans="1:17" ht="23.25" customHeight="1" thickBot="1">
      <c r="A88" s="106"/>
      <c r="B88" s="54" t="s">
        <v>86</v>
      </c>
      <c r="C88" s="126">
        <v>43374</v>
      </c>
      <c r="D88" s="109" t="s">
        <v>32</v>
      </c>
      <c r="E88" s="10">
        <v>1</v>
      </c>
      <c r="F88" s="127">
        <v>15</v>
      </c>
      <c r="G88" s="127">
        <v>0</v>
      </c>
      <c r="H88" s="127">
        <f t="shared" si="4"/>
        <v>15</v>
      </c>
      <c r="I88" s="128">
        <v>0</v>
      </c>
      <c r="Q88" s="117"/>
    </row>
    <row r="89" spans="1:21" ht="46.5">
      <c r="A89" s="23" t="s">
        <v>49</v>
      </c>
      <c r="B89" s="129" t="s">
        <v>31</v>
      </c>
      <c r="C89" s="130"/>
      <c r="D89" s="131"/>
      <c r="E89" s="132"/>
      <c r="F89" s="132"/>
      <c r="G89" s="132"/>
      <c r="H89" s="132"/>
      <c r="I89" s="425"/>
      <c r="Q89" s="133"/>
      <c r="R89" s="133"/>
      <c r="S89" s="133"/>
      <c r="T89" s="133"/>
      <c r="U89" s="134"/>
    </row>
    <row r="90" spans="1:20" ht="45.75" customHeight="1" thickBot="1">
      <c r="A90" s="106"/>
      <c r="B90" s="85" t="s">
        <v>103</v>
      </c>
      <c r="C90" s="55">
        <v>43344</v>
      </c>
      <c r="D90" s="109" t="s">
        <v>32</v>
      </c>
      <c r="E90" s="135">
        <v>2</v>
      </c>
      <c r="F90" s="136">
        <v>118.7</v>
      </c>
      <c r="G90" s="136">
        <v>0</v>
      </c>
      <c r="H90" s="136">
        <v>118.7</v>
      </c>
      <c r="I90" s="137">
        <v>0</v>
      </c>
      <c r="Q90" s="16"/>
      <c r="R90" s="16"/>
      <c r="S90" s="16"/>
      <c r="T90" s="133"/>
    </row>
    <row r="91" spans="1:20" ht="29.25" customHeight="1" hidden="1">
      <c r="A91" s="93"/>
      <c r="B91" s="138"/>
      <c r="C91" s="139"/>
      <c r="D91" s="140"/>
      <c r="E91" s="426"/>
      <c r="F91" s="427">
        <f>F16+F23+F32+F42+F52+F66+F77</f>
        <v>99905.345</v>
      </c>
      <c r="G91" s="427">
        <f>G16+G23+G32+G42+G52+G66+G77</f>
        <v>0</v>
      </c>
      <c r="H91" s="427">
        <f>H16+H23+H32+H42+H52+H66+H77</f>
        <v>99905.345</v>
      </c>
      <c r="I91" s="428">
        <f>I16+I23+I32+I42+I52+I66+I77</f>
        <v>0</v>
      </c>
      <c r="Q91" s="16"/>
      <c r="R91" s="16"/>
      <c r="S91" s="16"/>
      <c r="T91" s="133"/>
    </row>
    <row r="92" spans="1:16" ht="36" customHeight="1">
      <c r="A92" s="498" t="s">
        <v>87</v>
      </c>
      <c r="B92" s="499"/>
      <c r="C92" s="499"/>
      <c r="D92" s="499"/>
      <c r="E92" s="499"/>
      <c r="F92" s="499"/>
      <c r="G92" s="499"/>
      <c r="H92" s="499"/>
      <c r="I92" s="500"/>
      <c r="P92" s="117"/>
    </row>
    <row r="93" spans="1:16" ht="44.25" customHeight="1" thickBot="1">
      <c r="A93" s="501" t="s">
        <v>96</v>
      </c>
      <c r="B93" s="502"/>
      <c r="C93" s="502"/>
      <c r="D93" s="502"/>
      <c r="E93" s="502"/>
      <c r="F93" s="502"/>
      <c r="G93" s="502"/>
      <c r="H93" s="502"/>
      <c r="I93" s="503"/>
      <c r="P93" s="117"/>
    </row>
    <row r="94" spans="1:16" ht="46.5">
      <c r="A94" s="141" t="s">
        <v>88</v>
      </c>
      <c r="B94" s="142" t="s">
        <v>110</v>
      </c>
      <c r="C94" s="429"/>
      <c r="D94" s="429"/>
      <c r="E94" s="430"/>
      <c r="F94" s="143">
        <f>F95+F96</f>
        <v>1865.4479999999999</v>
      </c>
      <c r="G94" s="143">
        <f>G95+G96</f>
        <v>1865.4479999999999</v>
      </c>
      <c r="H94" s="143">
        <f>H95+H96</f>
        <v>0</v>
      </c>
      <c r="I94" s="144">
        <f>I95+I96</f>
        <v>0</v>
      </c>
      <c r="P94" s="117"/>
    </row>
    <row r="95" spans="1:17" ht="24" customHeight="1">
      <c r="A95" s="33" t="s">
        <v>122</v>
      </c>
      <c r="B95" s="145" t="s">
        <v>114</v>
      </c>
      <c r="C95" s="146">
        <v>43374</v>
      </c>
      <c r="D95" s="147" t="s">
        <v>3</v>
      </c>
      <c r="E95" s="147">
        <v>0.92</v>
      </c>
      <c r="F95" s="148">
        <v>1115</v>
      </c>
      <c r="G95" s="148">
        <v>1115</v>
      </c>
      <c r="H95" s="148">
        <v>0</v>
      </c>
      <c r="I95" s="149">
        <v>0</v>
      </c>
      <c r="P95" s="117"/>
      <c r="Q95" s="19"/>
    </row>
    <row r="96" spans="1:22" ht="24" thickBot="1">
      <c r="A96" s="150" t="s">
        <v>123</v>
      </c>
      <c r="B96" s="151" t="s">
        <v>139</v>
      </c>
      <c r="C96" s="152">
        <v>43405</v>
      </c>
      <c r="D96" s="10" t="s">
        <v>1</v>
      </c>
      <c r="E96" s="10">
        <v>20</v>
      </c>
      <c r="F96" s="153">
        <v>750.448</v>
      </c>
      <c r="G96" s="154">
        <v>750.448</v>
      </c>
      <c r="H96" s="154">
        <v>0</v>
      </c>
      <c r="I96" s="155">
        <v>0</v>
      </c>
      <c r="M96" s="20"/>
      <c r="N96" s="20"/>
      <c r="O96" s="20"/>
      <c r="P96" s="20"/>
      <c r="Q96" s="20"/>
      <c r="R96" s="7"/>
      <c r="S96" s="7"/>
      <c r="T96" s="7"/>
      <c r="U96" s="7"/>
      <c r="V96" s="7"/>
    </row>
    <row r="97" spans="1:22" ht="37.5" customHeight="1" thickBot="1">
      <c r="A97" s="504" t="s">
        <v>121</v>
      </c>
      <c r="B97" s="505"/>
      <c r="C97" s="505"/>
      <c r="D97" s="505"/>
      <c r="E97" s="505"/>
      <c r="F97" s="505"/>
      <c r="G97" s="505"/>
      <c r="H97" s="505"/>
      <c r="I97" s="506"/>
      <c r="M97" s="20"/>
      <c r="N97" s="20"/>
      <c r="O97" s="20"/>
      <c r="P97" s="20"/>
      <c r="Q97" s="20"/>
      <c r="R97" s="7"/>
      <c r="S97" s="7"/>
      <c r="T97" s="7"/>
      <c r="U97" s="7"/>
      <c r="V97" s="7"/>
    </row>
    <row r="98" spans="1:22" ht="24" customHeight="1">
      <c r="A98" s="23" t="s">
        <v>89</v>
      </c>
      <c r="B98" s="156" t="s">
        <v>126</v>
      </c>
      <c r="C98" s="157">
        <v>43344</v>
      </c>
      <c r="D98" s="158" t="s">
        <v>3</v>
      </c>
      <c r="E98" s="158">
        <v>1.5</v>
      </c>
      <c r="F98" s="159">
        <f>G98+H98+I98</f>
        <v>390.1</v>
      </c>
      <c r="G98" s="159">
        <v>0</v>
      </c>
      <c r="H98" s="159">
        <v>0</v>
      </c>
      <c r="I98" s="160">
        <v>390.1</v>
      </c>
      <c r="M98" s="20"/>
      <c r="N98" s="20"/>
      <c r="O98" s="20"/>
      <c r="P98" s="20"/>
      <c r="Q98" s="20"/>
      <c r="R98" s="7"/>
      <c r="S98" s="7"/>
      <c r="T98" s="7"/>
      <c r="U98" s="7"/>
      <c r="V98" s="7"/>
    </row>
    <row r="99" spans="1:22" ht="24.75" customHeight="1">
      <c r="A99" s="161" t="s">
        <v>116</v>
      </c>
      <c r="B99" s="162" t="s">
        <v>127</v>
      </c>
      <c r="C99" s="96">
        <v>43388</v>
      </c>
      <c r="D99" s="103" t="s">
        <v>3</v>
      </c>
      <c r="E99" s="103">
        <v>53.43</v>
      </c>
      <c r="F99" s="78">
        <f>G99+H99+I99</f>
        <v>7684</v>
      </c>
      <c r="G99" s="78">
        <v>0</v>
      </c>
      <c r="H99" s="78">
        <v>0</v>
      </c>
      <c r="I99" s="163">
        <v>7684</v>
      </c>
      <c r="M99" s="20"/>
      <c r="N99" s="20"/>
      <c r="O99" s="20"/>
      <c r="P99" s="20"/>
      <c r="Q99" s="20"/>
      <c r="R99" s="7"/>
      <c r="S99" s="7"/>
      <c r="T99" s="7"/>
      <c r="U99" s="7"/>
      <c r="V99" s="7"/>
    </row>
    <row r="100" spans="1:22" ht="24.75" customHeight="1">
      <c r="A100" s="161" t="s">
        <v>90</v>
      </c>
      <c r="B100" s="162" t="s">
        <v>95</v>
      </c>
      <c r="C100" s="96">
        <v>43388</v>
      </c>
      <c r="D100" s="103" t="s">
        <v>3</v>
      </c>
      <c r="E100" s="103">
        <v>47.75</v>
      </c>
      <c r="F100" s="507">
        <v>13195.6</v>
      </c>
      <c r="G100" s="164">
        <v>0</v>
      </c>
      <c r="H100" s="78">
        <v>0</v>
      </c>
      <c r="I100" s="509">
        <f>F100</f>
        <v>13195.6</v>
      </c>
      <c r="M100" s="20"/>
      <c r="N100" s="20"/>
      <c r="O100" s="20"/>
      <c r="P100" s="20"/>
      <c r="Q100" s="20"/>
      <c r="R100" s="7"/>
      <c r="S100" s="7"/>
      <c r="T100" s="7"/>
      <c r="U100" s="7"/>
      <c r="V100" s="7"/>
    </row>
    <row r="101" spans="1:22" ht="50.25" customHeight="1">
      <c r="A101" s="161" t="s">
        <v>181</v>
      </c>
      <c r="B101" s="162" t="s">
        <v>154</v>
      </c>
      <c r="C101" s="96">
        <v>43388</v>
      </c>
      <c r="D101" s="103" t="s">
        <v>32</v>
      </c>
      <c r="E101" s="103">
        <v>2</v>
      </c>
      <c r="F101" s="508">
        <v>0</v>
      </c>
      <c r="G101" s="164">
        <v>0</v>
      </c>
      <c r="H101" s="78">
        <v>0</v>
      </c>
      <c r="I101" s="510"/>
      <c r="M101" s="20"/>
      <c r="N101" s="20"/>
      <c r="O101" s="20"/>
      <c r="P101" s="20"/>
      <c r="Q101" s="20"/>
      <c r="R101" s="7"/>
      <c r="S101" s="7"/>
      <c r="T101" s="7"/>
      <c r="U101" s="7"/>
      <c r="V101" s="7"/>
    </row>
    <row r="102" spans="1:22" ht="24" thickBot="1">
      <c r="A102" s="511" t="s">
        <v>128</v>
      </c>
      <c r="B102" s="512"/>
      <c r="C102" s="512"/>
      <c r="D102" s="512"/>
      <c r="E102" s="512"/>
      <c r="F102" s="512"/>
      <c r="G102" s="512"/>
      <c r="H102" s="512"/>
      <c r="I102" s="513"/>
      <c r="M102" s="20"/>
      <c r="N102" s="20"/>
      <c r="O102" s="20"/>
      <c r="P102" s="20"/>
      <c r="Q102" s="20"/>
      <c r="R102" s="7"/>
      <c r="S102" s="7"/>
      <c r="T102" s="7"/>
      <c r="U102" s="7"/>
      <c r="V102" s="7"/>
    </row>
    <row r="103" spans="1:22" ht="33" customHeight="1">
      <c r="A103" s="141" t="s">
        <v>23</v>
      </c>
      <c r="B103" s="166" t="s">
        <v>25</v>
      </c>
      <c r="C103" s="167"/>
      <c r="D103" s="158" t="s">
        <v>32</v>
      </c>
      <c r="E103" s="168">
        <f>SUM(E104:E112)</f>
        <v>84</v>
      </c>
      <c r="F103" s="169">
        <f>F104+F105+F106+F107+F108+F109+F110+F112+F111</f>
        <v>1794.46</v>
      </c>
      <c r="G103" s="169">
        <f>G104+G105+G106+G107+G108+G109+G110+G112+G111</f>
        <v>0</v>
      </c>
      <c r="H103" s="169">
        <f>H104+H105+H106+H107+H108+H109+H110+H112+H111</f>
        <v>1794.46</v>
      </c>
      <c r="I103" s="170">
        <f>I104+I105+I106+I107+I108+I109+I110+I112+I111</f>
        <v>0</v>
      </c>
      <c r="M103" s="20"/>
      <c r="N103" s="20"/>
      <c r="O103" s="20"/>
      <c r="P103" s="20"/>
      <c r="Q103" s="20"/>
      <c r="R103" s="7"/>
      <c r="S103" s="7"/>
      <c r="T103" s="7"/>
      <c r="U103" s="7"/>
      <c r="V103" s="7"/>
    </row>
    <row r="104" spans="1:22" ht="97.5" customHeight="1">
      <c r="A104" s="171"/>
      <c r="B104" s="34" t="s">
        <v>217</v>
      </c>
      <c r="C104" s="35">
        <v>43344</v>
      </c>
      <c r="D104" s="103" t="s">
        <v>32</v>
      </c>
      <c r="E104" s="172">
        <f>1+1+1+1</f>
        <v>4</v>
      </c>
      <c r="F104" s="173">
        <v>880</v>
      </c>
      <c r="G104" s="173">
        <v>0</v>
      </c>
      <c r="H104" s="173">
        <f>F104</f>
        <v>880</v>
      </c>
      <c r="I104" s="125">
        <v>0</v>
      </c>
      <c r="J104" s="95"/>
      <c r="K104" s="95"/>
      <c r="L104" s="95"/>
      <c r="M104" s="174"/>
      <c r="N104" s="174"/>
      <c r="O104" s="174"/>
      <c r="P104" s="174"/>
      <c r="Q104" s="174"/>
      <c r="R104" s="7"/>
      <c r="S104" s="7"/>
      <c r="T104" s="7"/>
      <c r="U104" s="7"/>
      <c r="V104" s="7"/>
    </row>
    <row r="105" spans="1:22" ht="29.25" customHeight="1">
      <c r="A105" s="83"/>
      <c r="B105" s="34" t="s">
        <v>16</v>
      </c>
      <c r="C105" s="35">
        <v>43344</v>
      </c>
      <c r="D105" s="103" t="s">
        <v>32</v>
      </c>
      <c r="E105" s="175">
        <f>3+2+0+0+0+0</f>
        <v>5</v>
      </c>
      <c r="F105" s="80">
        <v>150</v>
      </c>
      <c r="G105" s="80">
        <v>0</v>
      </c>
      <c r="H105" s="80">
        <v>150</v>
      </c>
      <c r="I105" s="81">
        <v>0</v>
      </c>
      <c r="M105" s="20"/>
      <c r="N105" s="20"/>
      <c r="O105" s="20"/>
      <c r="P105" s="20"/>
      <c r="Q105" s="20"/>
      <c r="R105" s="7"/>
      <c r="S105" s="7"/>
      <c r="T105" s="7"/>
      <c r="U105" s="7"/>
      <c r="V105" s="7"/>
    </row>
    <row r="106" spans="1:22" ht="49.5" customHeight="1">
      <c r="A106" s="83"/>
      <c r="B106" s="34" t="s">
        <v>161</v>
      </c>
      <c r="C106" s="35">
        <v>43374</v>
      </c>
      <c r="D106" s="103" t="s">
        <v>32</v>
      </c>
      <c r="E106" s="175">
        <v>3</v>
      </c>
      <c r="F106" s="80">
        <v>240</v>
      </c>
      <c r="G106" s="80">
        <v>0</v>
      </c>
      <c r="H106" s="80">
        <f>F106</f>
        <v>240</v>
      </c>
      <c r="I106" s="81">
        <v>0</v>
      </c>
      <c r="M106" s="20"/>
      <c r="N106" s="20"/>
      <c r="O106" s="20"/>
      <c r="P106" s="20"/>
      <c r="Q106" s="20"/>
      <c r="R106" s="7"/>
      <c r="S106" s="7"/>
      <c r="T106" s="7"/>
      <c r="U106" s="7"/>
      <c r="V106" s="7"/>
    </row>
    <row r="107" spans="1:22" ht="26.25" customHeight="1">
      <c r="A107" s="83"/>
      <c r="B107" s="34" t="s">
        <v>144</v>
      </c>
      <c r="C107" s="35">
        <v>43282</v>
      </c>
      <c r="D107" s="103" t="s">
        <v>32</v>
      </c>
      <c r="E107" s="175">
        <f>2+1+0+0+0</f>
        <v>3</v>
      </c>
      <c r="F107" s="80">
        <v>96.9</v>
      </c>
      <c r="G107" s="80">
        <v>0</v>
      </c>
      <c r="H107" s="80">
        <f>F107</f>
        <v>96.9</v>
      </c>
      <c r="I107" s="81">
        <v>0</v>
      </c>
      <c r="M107" s="20"/>
      <c r="N107" s="20"/>
      <c r="O107" s="20"/>
      <c r="P107" s="20"/>
      <c r="Q107" s="20"/>
      <c r="R107" s="7"/>
      <c r="S107" s="7"/>
      <c r="T107" s="7"/>
      <c r="U107" s="7"/>
      <c r="V107" s="7"/>
    </row>
    <row r="108" spans="1:22" ht="48.75" customHeight="1">
      <c r="A108" s="83"/>
      <c r="B108" s="34" t="s">
        <v>232</v>
      </c>
      <c r="C108" s="35">
        <v>43374</v>
      </c>
      <c r="D108" s="103" t="s">
        <v>32</v>
      </c>
      <c r="E108" s="175">
        <v>3</v>
      </c>
      <c r="F108" s="80">
        <v>57</v>
      </c>
      <c r="G108" s="80">
        <v>0</v>
      </c>
      <c r="H108" s="80">
        <f>F108</f>
        <v>57</v>
      </c>
      <c r="I108" s="81">
        <v>0</v>
      </c>
      <c r="M108" s="20"/>
      <c r="N108" s="20"/>
      <c r="O108" s="20"/>
      <c r="P108" s="20"/>
      <c r="Q108" s="20"/>
      <c r="R108" s="7"/>
      <c r="S108" s="7"/>
      <c r="T108" s="7"/>
      <c r="U108" s="7"/>
      <c r="V108" s="7"/>
    </row>
    <row r="109" spans="1:22" ht="47.25" customHeight="1">
      <c r="A109" s="83"/>
      <c r="B109" s="34" t="s">
        <v>111</v>
      </c>
      <c r="C109" s="35">
        <v>43344</v>
      </c>
      <c r="D109" s="103" t="s">
        <v>32</v>
      </c>
      <c r="E109" s="175">
        <v>3</v>
      </c>
      <c r="F109" s="80">
        <v>48</v>
      </c>
      <c r="G109" s="80">
        <v>0</v>
      </c>
      <c r="H109" s="80">
        <f>F109</f>
        <v>48</v>
      </c>
      <c r="I109" s="81">
        <v>0</v>
      </c>
      <c r="M109" s="20"/>
      <c r="N109" s="20"/>
      <c r="O109" s="20"/>
      <c r="P109" s="20"/>
      <c r="Q109" s="20"/>
      <c r="R109" s="7"/>
      <c r="S109" s="7"/>
      <c r="T109" s="7"/>
      <c r="U109" s="7"/>
      <c r="V109" s="7"/>
    </row>
    <row r="110" spans="1:22" ht="24.75" customHeight="1">
      <c r="A110" s="93"/>
      <c r="B110" s="34" t="s">
        <v>26</v>
      </c>
      <c r="C110" s="35">
        <v>43344</v>
      </c>
      <c r="D110" s="103" t="s">
        <v>32</v>
      </c>
      <c r="E110" s="175">
        <v>2</v>
      </c>
      <c r="F110" s="80">
        <v>30</v>
      </c>
      <c r="G110" s="80">
        <v>0</v>
      </c>
      <c r="H110" s="80">
        <v>30</v>
      </c>
      <c r="I110" s="81">
        <v>0</v>
      </c>
      <c r="J110" s="95"/>
      <c r="K110" s="95"/>
      <c r="L110" s="95"/>
      <c r="M110" s="174"/>
      <c r="N110" s="174"/>
      <c r="O110" s="20"/>
      <c r="P110" s="20"/>
      <c r="Q110" s="20"/>
      <c r="R110" s="7"/>
      <c r="S110" s="7"/>
      <c r="T110" s="7"/>
      <c r="U110" s="7"/>
      <c r="V110" s="7"/>
    </row>
    <row r="111" spans="1:22" ht="49.5" customHeight="1">
      <c r="A111" s="93"/>
      <c r="B111" s="34" t="s">
        <v>210</v>
      </c>
      <c r="C111" s="35">
        <v>43344</v>
      </c>
      <c r="D111" s="103" t="s">
        <v>32</v>
      </c>
      <c r="E111" s="175">
        <v>1</v>
      </c>
      <c r="F111" s="80">
        <v>7</v>
      </c>
      <c r="G111" s="80">
        <v>0</v>
      </c>
      <c r="H111" s="80">
        <v>7</v>
      </c>
      <c r="I111" s="98">
        <v>0</v>
      </c>
      <c r="J111" s="95"/>
      <c r="K111" s="95"/>
      <c r="L111" s="95"/>
      <c r="M111" s="174"/>
      <c r="N111" s="174"/>
      <c r="O111" s="20"/>
      <c r="P111" s="20"/>
      <c r="Q111" s="20"/>
      <c r="R111" s="7"/>
      <c r="S111" s="7"/>
      <c r="T111" s="7"/>
      <c r="U111" s="7"/>
      <c r="V111" s="7"/>
    </row>
    <row r="112" spans="1:22" ht="25.5" customHeight="1" thickBot="1">
      <c r="A112" s="106"/>
      <c r="B112" s="85" t="s">
        <v>171</v>
      </c>
      <c r="C112" s="55">
        <v>43358</v>
      </c>
      <c r="D112" s="109" t="s">
        <v>32</v>
      </c>
      <c r="E112" s="176">
        <v>60</v>
      </c>
      <c r="F112" s="89">
        <v>285.56</v>
      </c>
      <c r="G112" s="89">
        <v>0</v>
      </c>
      <c r="H112" s="89">
        <v>285.56</v>
      </c>
      <c r="I112" s="177">
        <v>0</v>
      </c>
      <c r="J112" s="95"/>
      <c r="K112" s="95"/>
      <c r="L112" s="95"/>
      <c r="M112" s="174"/>
      <c r="N112" s="174"/>
      <c r="O112" s="20"/>
      <c r="P112" s="20"/>
      <c r="Q112" s="20"/>
      <c r="R112" s="7"/>
      <c r="S112" s="7"/>
      <c r="T112" s="7"/>
      <c r="U112" s="7"/>
      <c r="V112" s="7"/>
    </row>
    <row r="113" spans="1:22" ht="100.5" customHeight="1">
      <c r="A113" s="23" t="s">
        <v>24</v>
      </c>
      <c r="B113" s="178" t="s">
        <v>148</v>
      </c>
      <c r="C113" s="25"/>
      <c r="D113" s="40" t="s">
        <v>8</v>
      </c>
      <c r="E113" s="74">
        <f>SUM(E114:E118)</f>
        <v>31704.2</v>
      </c>
      <c r="F113" s="179">
        <f>SUM(F114:F118)</f>
        <v>38687</v>
      </c>
      <c r="G113" s="179">
        <f>SUM(G114:G118)</f>
        <v>250</v>
      </c>
      <c r="H113" s="179">
        <f>SUM(H114:H118)</f>
        <v>937</v>
      </c>
      <c r="I113" s="180">
        <f>SUM(I114:I118)</f>
        <v>37500</v>
      </c>
      <c r="M113" s="20"/>
      <c r="N113" s="20"/>
      <c r="O113" s="20"/>
      <c r="P113" s="20"/>
      <c r="Q113" s="20"/>
      <c r="R113" s="7"/>
      <c r="S113" s="7"/>
      <c r="T113" s="7"/>
      <c r="U113" s="7"/>
      <c r="V113" s="7"/>
    </row>
    <row r="114" spans="1:22" ht="27" customHeight="1">
      <c r="A114" s="181"/>
      <c r="B114" s="182" t="s">
        <v>67</v>
      </c>
      <c r="C114" s="35">
        <v>43373</v>
      </c>
      <c r="D114" s="186" t="s">
        <v>8</v>
      </c>
      <c r="E114" s="78">
        <v>31068.2</v>
      </c>
      <c r="F114" s="80">
        <f>G114+H114+I114</f>
        <v>37750</v>
      </c>
      <c r="G114" s="80">
        <v>250</v>
      </c>
      <c r="H114" s="80">
        <v>0</v>
      </c>
      <c r="I114" s="81">
        <v>37500</v>
      </c>
      <c r="M114" s="20"/>
      <c r="N114" s="20"/>
      <c r="O114" s="20"/>
      <c r="P114" s="20"/>
      <c r="Q114" s="20"/>
      <c r="R114" s="7"/>
      <c r="S114" s="7"/>
      <c r="T114" s="7"/>
      <c r="U114" s="7"/>
      <c r="V114" s="7"/>
    </row>
    <row r="115" spans="1:22" ht="27" customHeight="1">
      <c r="A115" s="181"/>
      <c r="B115" s="182" t="s">
        <v>4</v>
      </c>
      <c r="C115" s="35">
        <v>43374</v>
      </c>
      <c r="D115" s="186" t="s">
        <v>8</v>
      </c>
      <c r="E115" s="78">
        <v>350</v>
      </c>
      <c r="F115" s="80">
        <v>558</v>
      </c>
      <c r="G115" s="80">
        <v>0</v>
      </c>
      <c r="H115" s="80">
        <f>F115</f>
        <v>558</v>
      </c>
      <c r="I115" s="81">
        <v>0</v>
      </c>
      <c r="M115" s="20"/>
      <c r="N115" s="20"/>
      <c r="O115" s="20"/>
      <c r="P115" s="20"/>
      <c r="Q115" s="20"/>
      <c r="R115" s="7"/>
      <c r="S115" s="7"/>
      <c r="T115" s="7"/>
      <c r="U115" s="7"/>
      <c r="V115" s="7"/>
    </row>
    <row r="116" spans="1:22" ht="27" customHeight="1">
      <c r="A116" s="181"/>
      <c r="B116" s="182" t="s">
        <v>233</v>
      </c>
      <c r="C116" s="35">
        <v>43374</v>
      </c>
      <c r="D116" s="186" t="s">
        <v>8</v>
      </c>
      <c r="E116" s="78">
        <v>6</v>
      </c>
      <c r="F116" s="80">
        <v>15</v>
      </c>
      <c r="G116" s="80">
        <v>0</v>
      </c>
      <c r="H116" s="80">
        <f>F116</f>
        <v>15</v>
      </c>
      <c r="I116" s="81">
        <v>0</v>
      </c>
      <c r="M116" s="20"/>
      <c r="N116" s="20"/>
      <c r="O116" s="20"/>
      <c r="P116" s="20"/>
      <c r="Q116" s="20"/>
      <c r="R116" s="7"/>
      <c r="S116" s="7"/>
      <c r="T116" s="7"/>
      <c r="U116" s="7"/>
      <c r="V116" s="7"/>
    </row>
    <row r="117" spans="1:22" ht="27" customHeight="1">
      <c r="A117" s="181"/>
      <c r="B117" s="34" t="s">
        <v>184</v>
      </c>
      <c r="C117" s="35">
        <v>43374</v>
      </c>
      <c r="D117" s="186" t="s">
        <v>8</v>
      </c>
      <c r="E117" s="78">
        <v>70</v>
      </c>
      <c r="F117" s="80">
        <v>105</v>
      </c>
      <c r="G117" s="80">
        <v>0</v>
      </c>
      <c r="H117" s="80">
        <v>105</v>
      </c>
      <c r="I117" s="81">
        <v>0</v>
      </c>
      <c r="M117" s="20"/>
      <c r="N117" s="20"/>
      <c r="O117" s="20"/>
      <c r="P117" s="20"/>
      <c r="Q117" s="20"/>
      <c r="R117" s="7"/>
      <c r="S117" s="7"/>
      <c r="T117" s="7"/>
      <c r="U117" s="7"/>
      <c r="V117" s="7"/>
    </row>
    <row r="118" spans="1:22" ht="55.5" customHeight="1" thickBot="1">
      <c r="A118" s="181"/>
      <c r="B118" s="183" t="s">
        <v>138</v>
      </c>
      <c r="C118" s="35">
        <v>43374</v>
      </c>
      <c r="D118" s="40" t="s">
        <v>8</v>
      </c>
      <c r="E118" s="184">
        <v>210</v>
      </c>
      <c r="F118" s="80">
        <v>259</v>
      </c>
      <c r="G118" s="80">
        <v>0</v>
      </c>
      <c r="H118" s="80">
        <f>F118</f>
        <v>259</v>
      </c>
      <c r="I118" s="81">
        <v>0</v>
      </c>
      <c r="M118" s="20"/>
      <c r="N118" s="20"/>
      <c r="O118" s="20"/>
      <c r="P118" s="20"/>
      <c r="Q118" s="20"/>
      <c r="R118" s="7"/>
      <c r="S118" s="7"/>
      <c r="T118" s="7"/>
      <c r="U118" s="7"/>
      <c r="V118" s="7"/>
    </row>
    <row r="119" spans="1:22" ht="30.75" customHeight="1" thickBot="1">
      <c r="A119" s="514" t="s">
        <v>118</v>
      </c>
      <c r="B119" s="515"/>
      <c r="C119" s="515"/>
      <c r="D119" s="515"/>
      <c r="E119" s="515"/>
      <c r="F119" s="515"/>
      <c r="G119" s="515"/>
      <c r="H119" s="515"/>
      <c r="I119" s="516"/>
      <c r="M119" s="20"/>
      <c r="N119" s="20"/>
      <c r="O119" s="20"/>
      <c r="P119" s="20"/>
      <c r="Q119" s="20"/>
      <c r="R119" s="7"/>
      <c r="S119" s="7"/>
      <c r="T119" s="7"/>
      <c r="U119" s="7"/>
      <c r="V119" s="7"/>
    </row>
    <row r="120" spans="1:22" ht="75.75" customHeight="1">
      <c r="A120" s="141" t="s">
        <v>81</v>
      </c>
      <c r="B120" s="166" t="s">
        <v>134</v>
      </c>
      <c r="C120" s="348">
        <v>43343</v>
      </c>
      <c r="D120" s="295" t="s">
        <v>8</v>
      </c>
      <c r="E120" s="431">
        <v>79143.2</v>
      </c>
      <c r="F120" s="433">
        <f>G120+H120+I120</f>
        <v>105000.8</v>
      </c>
      <c r="G120" s="433">
        <v>79288.6</v>
      </c>
      <c r="H120" s="431">
        <v>0</v>
      </c>
      <c r="I120" s="434">
        <v>25712.2</v>
      </c>
      <c r="M120" s="20"/>
      <c r="N120" s="20"/>
      <c r="O120" s="20"/>
      <c r="P120" s="20"/>
      <c r="Q120" s="20"/>
      <c r="R120" s="7"/>
      <c r="S120" s="7"/>
      <c r="T120" s="7"/>
      <c r="U120" s="7"/>
      <c r="V120" s="7"/>
    </row>
    <row r="121" spans="1:22" ht="76.5" customHeight="1" thickBot="1">
      <c r="A121" s="187" t="s">
        <v>160</v>
      </c>
      <c r="B121" s="188" t="s">
        <v>149</v>
      </c>
      <c r="C121" s="55">
        <v>43388</v>
      </c>
      <c r="D121" s="8" t="s">
        <v>8</v>
      </c>
      <c r="E121" s="153">
        <v>24000</v>
      </c>
      <c r="F121" s="189">
        <f>G121+H121+I121</f>
        <v>28908.79</v>
      </c>
      <c r="G121" s="189">
        <v>28908.79</v>
      </c>
      <c r="H121" s="189">
        <v>0</v>
      </c>
      <c r="I121" s="190">
        <v>0</v>
      </c>
      <c r="M121" s="20"/>
      <c r="N121" s="20"/>
      <c r="O121" s="20"/>
      <c r="P121" s="20"/>
      <c r="Q121" s="20"/>
      <c r="R121" s="7"/>
      <c r="S121" s="7"/>
      <c r="T121" s="7"/>
      <c r="U121" s="7"/>
      <c r="V121" s="7"/>
    </row>
    <row r="122" spans="1:22" ht="54" customHeight="1">
      <c r="A122" s="66" t="s">
        <v>153</v>
      </c>
      <c r="B122" s="191" t="s">
        <v>37</v>
      </c>
      <c r="C122" s="192"/>
      <c r="D122" s="421" t="s">
        <v>14</v>
      </c>
      <c r="E122" s="193">
        <f>SUM(E123:E130)</f>
        <v>1277</v>
      </c>
      <c r="F122" s="75">
        <f>SUM(F123:F130)</f>
        <v>1288.396</v>
      </c>
      <c r="G122" s="193">
        <f>SUM(G123:G130)</f>
        <v>0</v>
      </c>
      <c r="H122" s="75">
        <f>SUM(H123:H130)</f>
        <v>1288.396</v>
      </c>
      <c r="I122" s="194">
        <f>SUM(I123:I130)</f>
        <v>0</v>
      </c>
      <c r="M122" s="20"/>
      <c r="N122" s="20"/>
      <c r="O122" s="20"/>
      <c r="P122" s="20"/>
      <c r="Q122" s="20"/>
      <c r="R122" s="7"/>
      <c r="S122" s="7"/>
      <c r="T122" s="7"/>
      <c r="U122" s="7"/>
      <c r="V122" s="7"/>
    </row>
    <row r="123" spans="1:22" ht="93.75" customHeight="1">
      <c r="A123" s="93"/>
      <c r="B123" s="34" t="s">
        <v>217</v>
      </c>
      <c r="C123" s="96">
        <v>43344</v>
      </c>
      <c r="D123" s="422" t="s">
        <v>14</v>
      </c>
      <c r="E123" s="175">
        <v>290</v>
      </c>
      <c r="F123" s="79">
        <v>436.196</v>
      </c>
      <c r="G123" s="80">
        <v>0</v>
      </c>
      <c r="H123" s="79">
        <f aca="true" t="shared" si="5" ref="H123:H131">F123</f>
        <v>436.196</v>
      </c>
      <c r="I123" s="81">
        <v>0</v>
      </c>
      <c r="J123" s="95"/>
      <c r="K123" s="95"/>
      <c r="L123" s="95"/>
      <c r="M123" s="20"/>
      <c r="N123" s="20"/>
      <c r="O123" s="20"/>
      <c r="P123" s="20"/>
      <c r="Q123" s="20"/>
      <c r="R123" s="7"/>
      <c r="S123" s="7"/>
      <c r="T123" s="7"/>
      <c r="U123" s="7"/>
      <c r="V123" s="7"/>
    </row>
    <row r="124" spans="1:22" ht="29.25" customHeight="1">
      <c r="A124" s="93"/>
      <c r="B124" s="34" t="s">
        <v>165</v>
      </c>
      <c r="C124" s="96">
        <v>43374</v>
      </c>
      <c r="D124" s="423" t="s">
        <v>14</v>
      </c>
      <c r="E124" s="175">
        <v>423</v>
      </c>
      <c r="F124" s="80">
        <v>296.1</v>
      </c>
      <c r="G124" s="80">
        <v>0</v>
      </c>
      <c r="H124" s="80">
        <f t="shared" si="5"/>
        <v>296.1</v>
      </c>
      <c r="I124" s="81">
        <v>0</v>
      </c>
      <c r="J124" s="95"/>
      <c r="K124" s="95"/>
      <c r="L124" s="95"/>
      <c r="M124" s="174"/>
      <c r="N124" s="174"/>
      <c r="O124" s="174"/>
      <c r="P124" s="174"/>
      <c r="Q124" s="174"/>
      <c r="R124" s="7"/>
      <c r="S124" s="7"/>
      <c r="T124" s="7"/>
      <c r="U124" s="7"/>
      <c r="V124" s="7"/>
    </row>
    <row r="125" spans="1:22" ht="44.25" customHeight="1">
      <c r="A125" s="195"/>
      <c r="B125" s="34" t="s">
        <v>161</v>
      </c>
      <c r="C125" s="96">
        <v>43358</v>
      </c>
      <c r="D125" s="422" t="s">
        <v>14</v>
      </c>
      <c r="E125" s="175">
        <v>196</v>
      </c>
      <c r="F125" s="80">
        <v>220</v>
      </c>
      <c r="G125" s="80">
        <v>0</v>
      </c>
      <c r="H125" s="80">
        <f t="shared" si="5"/>
        <v>220</v>
      </c>
      <c r="I125" s="81">
        <v>0</v>
      </c>
      <c r="M125" s="20"/>
      <c r="N125" s="20"/>
      <c r="O125" s="20"/>
      <c r="P125" s="20"/>
      <c r="Q125" s="20"/>
      <c r="R125" s="7"/>
      <c r="S125" s="7"/>
      <c r="T125" s="7"/>
      <c r="U125" s="7"/>
      <c r="V125" s="7"/>
    </row>
    <row r="126" spans="1:22" ht="49.5" customHeight="1">
      <c r="A126" s="93"/>
      <c r="B126" s="34" t="s">
        <v>143</v>
      </c>
      <c r="C126" s="96">
        <v>43344</v>
      </c>
      <c r="D126" s="422" t="s">
        <v>14</v>
      </c>
      <c r="E126" s="175">
        <v>100</v>
      </c>
      <c r="F126" s="80">
        <v>110.1</v>
      </c>
      <c r="G126" s="80">
        <v>0</v>
      </c>
      <c r="H126" s="80">
        <f t="shared" si="5"/>
        <v>110.1</v>
      </c>
      <c r="I126" s="81">
        <v>0</v>
      </c>
      <c r="M126" s="20"/>
      <c r="N126" s="20"/>
      <c r="O126" s="20"/>
      <c r="P126" s="20"/>
      <c r="Q126" s="20"/>
      <c r="R126" s="7"/>
      <c r="S126" s="7"/>
      <c r="T126" s="7"/>
      <c r="U126" s="7"/>
      <c r="V126" s="7"/>
    </row>
    <row r="127" spans="1:22" ht="26.25" customHeight="1">
      <c r="A127" s="93"/>
      <c r="B127" s="34" t="s">
        <v>194</v>
      </c>
      <c r="C127" s="96">
        <v>43374</v>
      </c>
      <c r="D127" s="422" t="s">
        <v>14</v>
      </c>
      <c r="E127" s="78">
        <v>45</v>
      </c>
      <c r="F127" s="80">
        <v>34</v>
      </c>
      <c r="G127" s="80">
        <v>0</v>
      </c>
      <c r="H127" s="80">
        <f t="shared" si="5"/>
        <v>34</v>
      </c>
      <c r="I127" s="81">
        <v>0</v>
      </c>
      <c r="J127" s="95"/>
      <c r="K127" s="95"/>
      <c r="L127" s="95"/>
      <c r="M127" s="20"/>
      <c r="N127" s="20"/>
      <c r="O127" s="20"/>
      <c r="P127" s="20"/>
      <c r="Q127" s="20"/>
      <c r="R127" s="7"/>
      <c r="S127" s="7"/>
      <c r="T127" s="7"/>
      <c r="U127" s="7"/>
      <c r="V127" s="7"/>
    </row>
    <row r="128" spans="1:22" ht="26.25" customHeight="1">
      <c r="A128" s="93"/>
      <c r="B128" s="34" t="s">
        <v>132</v>
      </c>
      <c r="C128" s="96">
        <v>43374</v>
      </c>
      <c r="D128" s="422" t="s">
        <v>14</v>
      </c>
      <c r="E128" s="78">
        <v>80</v>
      </c>
      <c r="F128" s="80">
        <v>61</v>
      </c>
      <c r="G128" s="80">
        <v>0</v>
      </c>
      <c r="H128" s="80">
        <f t="shared" si="5"/>
        <v>61</v>
      </c>
      <c r="I128" s="81">
        <v>0</v>
      </c>
      <c r="J128" s="95"/>
      <c r="K128" s="95"/>
      <c r="L128" s="95"/>
      <c r="M128" s="20"/>
      <c r="N128" s="20"/>
      <c r="O128" s="20"/>
      <c r="P128" s="20"/>
      <c r="Q128" s="20"/>
      <c r="R128" s="7"/>
      <c r="S128" s="7"/>
      <c r="T128" s="7"/>
      <c r="U128" s="7"/>
      <c r="V128" s="7"/>
    </row>
    <row r="129" spans="1:22" ht="26.25" customHeight="1">
      <c r="A129" s="93"/>
      <c r="B129" s="34" t="s">
        <v>201</v>
      </c>
      <c r="C129" s="96">
        <v>43374</v>
      </c>
      <c r="D129" s="422" t="s">
        <v>14</v>
      </c>
      <c r="E129" s="78">
        <v>3</v>
      </c>
      <c r="F129" s="97">
        <v>5</v>
      </c>
      <c r="G129" s="105">
        <v>0</v>
      </c>
      <c r="H129" s="105">
        <f t="shared" si="5"/>
        <v>5</v>
      </c>
      <c r="I129" s="81">
        <v>0</v>
      </c>
      <c r="J129" s="95"/>
      <c r="K129" s="95"/>
      <c r="L129" s="95"/>
      <c r="M129" s="20"/>
      <c r="N129" s="20"/>
      <c r="O129" s="20"/>
      <c r="P129" s="20"/>
      <c r="Q129" s="20"/>
      <c r="R129" s="7"/>
      <c r="S129" s="7"/>
      <c r="T129" s="7"/>
      <c r="U129" s="7"/>
      <c r="V129" s="7"/>
    </row>
    <row r="130" spans="1:22" ht="52.5" customHeight="1" thickBot="1">
      <c r="A130" s="106"/>
      <c r="B130" s="85" t="s">
        <v>145</v>
      </c>
      <c r="C130" s="196">
        <v>43374</v>
      </c>
      <c r="D130" s="423" t="s">
        <v>14</v>
      </c>
      <c r="E130" s="176">
        <v>140</v>
      </c>
      <c r="F130" s="110">
        <v>126</v>
      </c>
      <c r="G130" s="197">
        <v>0</v>
      </c>
      <c r="H130" s="197">
        <f t="shared" si="5"/>
        <v>126</v>
      </c>
      <c r="I130" s="90">
        <v>0</v>
      </c>
      <c r="M130" s="20"/>
      <c r="N130" s="20"/>
      <c r="O130" s="20"/>
      <c r="P130" s="20"/>
      <c r="Q130" s="20"/>
      <c r="R130" s="7"/>
      <c r="S130" s="7"/>
      <c r="T130" s="7"/>
      <c r="U130" s="7"/>
      <c r="V130" s="7"/>
    </row>
    <row r="131" spans="1:22" ht="51" customHeight="1" thickBot="1">
      <c r="A131" s="198" t="s">
        <v>119</v>
      </c>
      <c r="B131" s="199" t="s">
        <v>172</v>
      </c>
      <c r="C131" s="200">
        <v>43358</v>
      </c>
      <c r="D131" s="201" t="s">
        <v>62</v>
      </c>
      <c r="E131" s="202">
        <v>10000</v>
      </c>
      <c r="F131" s="203">
        <v>9913.14</v>
      </c>
      <c r="G131" s="204">
        <v>0</v>
      </c>
      <c r="H131" s="202">
        <f t="shared" si="5"/>
        <v>9913.14</v>
      </c>
      <c r="I131" s="450">
        <v>0</v>
      </c>
      <c r="M131" s="20"/>
      <c r="N131" s="20"/>
      <c r="O131" s="20"/>
      <c r="P131" s="20"/>
      <c r="Q131" s="20"/>
      <c r="R131" s="7"/>
      <c r="S131" s="7"/>
      <c r="T131" s="7"/>
      <c r="U131" s="7"/>
      <c r="V131" s="7"/>
    </row>
    <row r="132" spans="1:22" ht="23.25">
      <c r="A132" s="517" t="s">
        <v>129</v>
      </c>
      <c r="B132" s="518"/>
      <c r="C132" s="518"/>
      <c r="D132" s="518"/>
      <c r="E132" s="518"/>
      <c r="F132" s="518"/>
      <c r="G132" s="518"/>
      <c r="H132" s="518"/>
      <c r="I132" s="519"/>
      <c r="M132" s="20"/>
      <c r="N132" s="20"/>
      <c r="O132" s="20"/>
      <c r="P132" s="20"/>
      <c r="Q132" s="20"/>
      <c r="R132" s="7"/>
      <c r="S132" s="7"/>
      <c r="T132" s="7"/>
      <c r="U132" s="7"/>
      <c r="V132" s="7"/>
    </row>
    <row r="133" spans="1:22" ht="47.25" customHeight="1">
      <c r="A133" s="205" t="s">
        <v>53</v>
      </c>
      <c r="B133" s="206" t="s">
        <v>91</v>
      </c>
      <c r="C133" s="208"/>
      <c r="D133" s="520" t="s">
        <v>32</v>
      </c>
      <c r="E133" s="207">
        <v>3</v>
      </c>
      <c r="F133" s="209">
        <f>SUM(F134:F135)</f>
        <v>391.4</v>
      </c>
      <c r="G133" s="209">
        <f>SUM(G134:G135)</f>
        <v>0</v>
      </c>
      <c r="H133" s="209">
        <f>SUM(H134:H135)</f>
        <v>391.4</v>
      </c>
      <c r="I133" s="210">
        <v>0</v>
      </c>
      <c r="M133" s="20"/>
      <c r="N133" s="20"/>
      <c r="O133" s="20"/>
      <c r="P133" s="20"/>
      <c r="Q133" s="20"/>
      <c r="R133" s="7"/>
      <c r="S133" s="7"/>
      <c r="T133" s="7"/>
      <c r="U133" s="7"/>
      <c r="V133" s="7"/>
    </row>
    <row r="134" spans="1:22" ht="51" customHeight="1">
      <c r="A134" s="171"/>
      <c r="B134" s="34" t="s">
        <v>204</v>
      </c>
      <c r="C134" s="35">
        <v>43344</v>
      </c>
      <c r="D134" s="521"/>
      <c r="E134" s="175">
        <v>1</v>
      </c>
      <c r="F134" s="80">
        <f>49.7+11.7</f>
        <v>61.400000000000006</v>
      </c>
      <c r="G134" s="80">
        <v>0</v>
      </c>
      <c r="H134" s="80">
        <f>F134</f>
        <v>61.400000000000006</v>
      </c>
      <c r="I134" s="81">
        <v>0</v>
      </c>
      <c r="M134" s="20"/>
      <c r="N134" s="20"/>
      <c r="O134" s="20"/>
      <c r="P134" s="20"/>
      <c r="Q134" s="20"/>
      <c r="R134" s="7"/>
      <c r="S134" s="7"/>
      <c r="T134" s="7"/>
      <c r="U134" s="7"/>
      <c r="V134" s="7"/>
    </row>
    <row r="135" spans="1:22" ht="48" customHeight="1" thickBot="1">
      <c r="A135" s="211"/>
      <c r="B135" s="212" t="s">
        <v>206</v>
      </c>
      <c r="C135" s="35">
        <v>43344</v>
      </c>
      <c r="D135" s="521"/>
      <c r="E135" s="175">
        <v>2</v>
      </c>
      <c r="F135" s="80">
        <f>40+240+50</f>
        <v>330</v>
      </c>
      <c r="G135" s="80">
        <v>0</v>
      </c>
      <c r="H135" s="80">
        <f>F135</f>
        <v>330</v>
      </c>
      <c r="I135" s="81">
        <v>0</v>
      </c>
      <c r="M135" s="20"/>
      <c r="N135" s="20"/>
      <c r="O135" s="20"/>
      <c r="P135" s="20"/>
      <c r="Q135" s="20"/>
      <c r="R135" s="7"/>
      <c r="S135" s="7"/>
      <c r="T135" s="7"/>
      <c r="U135" s="7"/>
      <c r="V135" s="7"/>
    </row>
    <row r="136" spans="1:22" ht="50.25" customHeight="1">
      <c r="A136" s="522" t="s">
        <v>54</v>
      </c>
      <c r="B136" s="213" t="s">
        <v>78</v>
      </c>
      <c r="C136" s="214"/>
      <c r="D136" s="215"/>
      <c r="E136" s="216"/>
      <c r="F136" s="217">
        <f>SUM(F137:F139)</f>
        <v>1306.9</v>
      </c>
      <c r="G136" s="217">
        <v>0</v>
      </c>
      <c r="H136" s="217">
        <f>H137+H138+H139</f>
        <v>1306.9</v>
      </c>
      <c r="I136" s="180">
        <v>0</v>
      </c>
      <c r="J136" s="218"/>
      <c r="M136" s="20"/>
      <c r="N136" s="20"/>
      <c r="O136" s="20"/>
      <c r="P136" s="20"/>
      <c r="Q136" s="20"/>
      <c r="R136" s="7"/>
      <c r="S136" s="7"/>
      <c r="T136" s="7"/>
      <c r="U136" s="7"/>
      <c r="V136" s="7"/>
    </row>
    <row r="137" spans="1:22" ht="27" customHeight="1">
      <c r="A137" s="523"/>
      <c r="B137" s="34" t="s">
        <v>75</v>
      </c>
      <c r="C137" s="35">
        <v>43344</v>
      </c>
      <c r="D137" s="103" t="s">
        <v>14</v>
      </c>
      <c r="E137" s="175">
        <v>100</v>
      </c>
      <c r="F137" s="80">
        <v>126.9</v>
      </c>
      <c r="G137" s="80">
        <v>0</v>
      </c>
      <c r="H137" s="80">
        <v>126.9</v>
      </c>
      <c r="I137" s="81">
        <v>0</v>
      </c>
      <c r="M137" s="20"/>
      <c r="N137" s="20"/>
      <c r="O137" s="20"/>
      <c r="P137" s="20"/>
      <c r="Q137" s="20"/>
      <c r="R137" s="7"/>
      <c r="S137" s="7"/>
      <c r="T137" s="7"/>
      <c r="U137" s="7"/>
      <c r="V137" s="7"/>
    </row>
    <row r="138" spans="1:22" ht="28.5" customHeight="1">
      <c r="A138" s="523"/>
      <c r="B138" s="34" t="s">
        <v>168</v>
      </c>
      <c r="C138" s="35">
        <v>43344</v>
      </c>
      <c r="D138" s="103" t="s">
        <v>80</v>
      </c>
      <c r="E138" s="175">
        <v>140</v>
      </c>
      <c r="F138" s="78">
        <v>700</v>
      </c>
      <c r="G138" s="80">
        <v>0</v>
      </c>
      <c r="H138" s="80">
        <f>F138</f>
        <v>700</v>
      </c>
      <c r="I138" s="81">
        <v>0</v>
      </c>
      <c r="J138" s="219"/>
      <c r="M138" s="20"/>
      <c r="N138" s="20"/>
      <c r="O138" s="20"/>
      <c r="P138" s="20"/>
      <c r="Q138" s="20"/>
      <c r="R138" s="7"/>
      <c r="S138" s="7"/>
      <c r="T138" s="7"/>
      <c r="U138" s="7"/>
      <c r="V138" s="7"/>
    </row>
    <row r="139" spans="1:22" ht="30.75" customHeight="1" thickBot="1">
      <c r="A139" s="524"/>
      <c r="B139" s="220" t="s">
        <v>205</v>
      </c>
      <c r="C139" s="108">
        <v>43344</v>
      </c>
      <c r="D139" s="221" t="s">
        <v>14</v>
      </c>
      <c r="E139" s="222">
        <v>400</v>
      </c>
      <c r="F139" s="223">
        <v>480</v>
      </c>
      <c r="G139" s="197">
        <v>0</v>
      </c>
      <c r="H139" s="80">
        <v>480</v>
      </c>
      <c r="I139" s="90">
        <v>0</v>
      </c>
      <c r="M139" s="20"/>
      <c r="N139" s="20"/>
      <c r="O139" s="20"/>
      <c r="P139" s="20"/>
      <c r="Q139" s="20"/>
      <c r="R139" s="7"/>
      <c r="S139" s="7"/>
      <c r="T139" s="7"/>
      <c r="U139" s="7"/>
      <c r="V139" s="7"/>
    </row>
    <row r="140" spans="1:22" ht="69.75">
      <c r="A140" s="522" t="s">
        <v>55</v>
      </c>
      <c r="B140" s="224" t="s">
        <v>19</v>
      </c>
      <c r="C140" s="225"/>
      <c r="D140" s="225"/>
      <c r="E140" s="226"/>
      <c r="F140" s="225"/>
      <c r="G140" s="225"/>
      <c r="H140" s="225"/>
      <c r="I140" s="227"/>
      <c r="M140" s="20"/>
      <c r="N140" s="20"/>
      <c r="O140" s="20"/>
      <c r="P140" s="20"/>
      <c r="Q140" s="20"/>
      <c r="R140" s="7"/>
      <c r="S140" s="7"/>
      <c r="T140" s="7"/>
      <c r="U140" s="7"/>
      <c r="V140" s="7"/>
    </row>
    <row r="141" spans="1:22" ht="23.25">
      <c r="A141" s="525"/>
      <c r="B141" s="228" t="s">
        <v>92</v>
      </c>
      <c r="C141" s="96">
        <v>43374</v>
      </c>
      <c r="D141" s="96" t="s">
        <v>32</v>
      </c>
      <c r="E141" s="229">
        <v>3</v>
      </c>
      <c r="F141" s="96" t="s">
        <v>18</v>
      </c>
      <c r="G141" s="96" t="s">
        <v>18</v>
      </c>
      <c r="H141" s="96" t="s">
        <v>18</v>
      </c>
      <c r="I141" s="230" t="s">
        <v>18</v>
      </c>
      <c r="M141" s="20"/>
      <c r="N141" s="20"/>
      <c r="O141" s="20"/>
      <c r="P141" s="20"/>
      <c r="Q141" s="20"/>
      <c r="R141" s="7"/>
      <c r="S141" s="7"/>
      <c r="T141" s="7"/>
      <c r="U141" s="7"/>
      <c r="V141" s="7"/>
    </row>
    <row r="142" spans="1:22" ht="24" thickBot="1">
      <c r="A142" s="526"/>
      <c r="B142" s="231" t="s">
        <v>93</v>
      </c>
      <c r="C142" s="196">
        <v>43405</v>
      </c>
      <c r="D142" s="196" t="s">
        <v>32</v>
      </c>
      <c r="E142" s="232">
        <v>3</v>
      </c>
      <c r="F142" s="196" t="s">
        <v>18</v>
      </c>
      <c r="G142" s="196" t="s">
        <v>18</v>
      </c>
      <c r="H142" s="196" t="s">
        <v>18</v>
      </c>
      <c r="I142" s="233" t="s">
        <v>18</v>
      </c>
      <c r="M142" s="20"/>
      <c r="N142" s="21"/>
      <c r="O142" s="20"/>
      <c r="P142" s="20"/>
      <c r="Q142" s="20"/>
      <c r="R142" s="7"/>
      <c r="S142" s="7"/>
      <c r="T142" s="7"/>
      <c r="U142" s="7"/>
      <c r="V142" s="7"/>
    </row>
    <row r="143" spans="1:22" ht="23.25">
      <c r="A143" s="527" t="s">
        <v>130</v>
      </c>
      <c r="B143" s="528"/>
      <c r="C143" s="529"/>
      <c r="D143" s="529"/>
      <c r="E143" s="528"/>
      <c r="F143" s="528"/>
      <c r="G143" s="529"/>
      <c r="H143" s="528"/>
      <c r="I143" s="530"/>
      <c r="M143" s="20"/>
      <c r="N143" s="20"/>
      <c r="O143" s="20"/>
      <c r="P143" s="20"/>
      <c r="Q143" s="20"/>
      <c r="R143" s="7"/>
      <c r="S143" s="7"/>
      <c r="T143" s="7"/>
      <c r="U143" s="7"/>
      <c r="V143" s="7"/>
    </row>
    <row r="144" spans="1:22" ht="71.25" customHeight="1">
      <c r="A144" s="234" t="s">
        <v>56</v>
      </c>
      <c r="B144" s="235" t="s">
        <v>22</v>
      </c>
      <c r="C144" s="386">
        <v>43344</v>
      </c>
      <c r="D144" s="386" t="s">
        <v>11</v>
      </c>
      <c r="E144" s="236"/>
      <c r="F144" s="237">
        <f>SUM(F145:F155)</f>
        <v>2378.598</v>
      </c>
      <c r="G144" s="238"/>
      <c r="H144" s="237">
        <f>SUM(H145:H155)</f>
        <v>2378.598</v>
      </c>
      <c r="I144" s="435"/>
      <c r="M144" s="20"/>
      <c r="N144" s="20"/>
      <c r="O144" s="20"/>
      <c r="P144" s="20"/>
      <c r="Q144" s="20"/>
      <c r="R144" s="7"/>
      <c r="S144" s="7"/>
      <c r="T144" s="7"/>
      <c r="U144" s="7"/>
      <c r="V144" s="7"/>
    </row>
    <row r="145" spans="1:22" ht="101.25" customHeight="1">
      <c r="A145" s="239"/>
      <c r="B145" s="34" t="s">
        <v>217</v>
      </c>
      <c r="C145" s="386">
        <v>43344</v>
      </c>
      <c r="D145" s="103" t="s">
        <v>11</v>
      </c>
      <c r="E145" s="240"/>
      <c r="F145" s="79">
        <v>871.998</v>
      </c>
      <c r="G145" s="241"/>
      <c r="H145" s="79">
        <f aca="true" t="shared" si="6" ref="H145:H150">F145</f>
        <v>871.998</v>
      </c>
      <c r="I145" s="242"/>
      <c r="M145" s="243"/>
      <c r="N145" s="22"/>
      <c r="O145" s="243"/>
      <c r="P145" s="243"/>
      <c r="Q145" s="243"/>
      <c r="R145" s="244"/>
      <c r="S145" s="244"/>
      <c r="T145" s="7"/>
      <c r="U145" s="7"/>
      <c r="V145" s="7"/>
    </row>
    <row r="146" spans="1:22" ht="27.75" customHeight="1">
      <c r="A146" s="239"/>
      <c r="B146" s="34" t="s">
        <v>166</v>
      </c>
      <c r="C146" s="386">
        <v>43344</v>
      </c>
      <c r="D146" s="103" t="s">
        <v>11</v>
      </c>
      <c r="E146" s="240"/>
      <c r="F146" s="80">
        <v>400</v>
      </c>
      <c r="G146" s="245"/>
      <c r="H146" s="80">
        <f t="shared" si="6"/>
        <v>400</v>
      </c>
      <c r="I146" s="242"/>
      <c r="M146" s="7"/>
      <c r="N146" s="7"/>
      <c r="O146" s="7"/>
      <c r="P146" s="7"/>
      <c r="Q146" s="7"/>
      <c r="R146" s="244"/>
      <c r="S146" s="244"/>
      <c r="T146" s="7"/>
      <c r="U146" s="7"/>
      <c r="V146" s="7"/>
    </row>
    <row r="147" spans="1:22" ht="46.5" customHeight="1">
      <c r="A147" s="246"/>
      <c r="B147" s="34" t="s">
        <v>161</v>
      </c>
      <c r="C147" s="386">
        <v>43344</v>
      </c>
      <c r="D147" s="103" t="s">
        <v>11</v>
      </c>
      <c r="E147" s="240"/>
      <c r="F147" s="80">
        <v>350</v>
      </c>
      <c r="G147" s="453"/>
      <c r="H147" s="80">
        <f t="shared" si="6"/>
        <v>350</v>
      </c>
      <c r="I147" s="454"/>
      <c r="M147" s="7"/>
      <c r="N147" s="7"/>
      <c r="O147" s="247"/>
      <c r="P147" s="21"/>
      <c r="Q147" s="7"/>
      <c r="R147" s="244"/>
      <c r="S147" s="244"/>
      <c r="T147" s="7"/>
      <c r="U147" s="7"/>
      <c r="V147" s="7"/>
    </row>
    <row r="148" spans="1:22" ht="46.5" customHeight="1">
      <c r="A148" s="239"/>
      <c r="B148" s="34" t="s">
        <v>143</v>
      </c>
      <c r="C148" s="96">
        <v>43374</v>
      </c>
      <c r="D148" s="103" t="s">
        <v>11</v>
      </c>
      <c r="E148" s="240"/>
      <c r="F148" s="80">
        <v>268.2</v>
      </c>
      <c r="G148" s="173"/>
      <c r="H148" s="80">
        <f t="shared" si="6"/>
        <v>268.2</v>
      </c>
      <c r="I148" s="242"/>
      <c r="M148" s="7"/>
      <c r="N148" s="7"/>
      <c r="O148" s="7"/>
      <c r="P148" s="7"/>
      <c r="Q148" s="248"/>
      <c r="R148" s="244"/>
      <c r="S148" s="244"/>
      <c r="T148" s="7"/>
      <c r="U148" s="7"/>
      <c r="V148" s="7"/>
    </row>
    <row r="149" spans="1:22" ht="51.75" customHeight="1">
      <c r="A149" s="239"/>
      <c r="B149" s="34" t="s">
        <v>195</v>
      </c>
      <c r="C149" s="96">
        <v>43374</v>
      </c>
      <c r="D149" s="103" t="s">
        <v>11</v>
      </c>
      <c r="E149" s="249"/>
      <c r="F149" s="250">
        <v>80</v>
      </c>
      <c r="G149" s="251"/>
      <c r="H149" s="250">
        <f t="shared" si="6"/>
        <v>80</v>
      </c>
      <c r="I149" s="242"/>
      <c r="M149" s="20"/>
      <c r="N149" s="20"/>
      <c r="O149" s="20"/>
      <c r="P149" s="20"/>
      <c r="Q149" s="20"/>
      <c r="R149" s="244"/>
      <c r="S149" s="244"/>
      <c r="T149" s="7"/>
      <c r="U149" s="7"/>
      <c r="V149" s="7"/>
    </row>
    <row r="150" spans="1:22" ht="71.25" customHeight="1">
      <c r="A150" s="239"/>
      <c r="B150" s="34" t="s">
        <v>234</v>
      </c>
      <c r="C150" s="96">
        <v>43374</v>
      </c>
      <c r="D150" s="103" t="s">
        <v>11</v>
      </c>
      <c r="E150" s="249"/>
      <c r="F150" s="80">
        <f>10.1+13.3+20</f>
        <v>43.4</v>
      </c>
      <c r="G150" s="245"/>
      <c r="H150" s="80">
        <f t="shared" si="6"/>
        <v>43.4</v>
      </c>
      <c r="I150" s="242"/>
      <c r="M150" s="20"/>
      <c r="N150" s="20"/>
      <c r="O150" s="20"/>
      <c r="P150" s="20"/>
      <c r="Q150" s="20"/>
      <c r="R150" s="244"/>
      <c r="S150" s="244"/>
      <c r="T150" s="7"/>
      <c r="U150" s="7"/>
      <c r="V150" s="7"/>
    </row>
    <row r="151" spans="1:22" ht="25.5" customHeight="1">
      <c r="A151" s="239"/>
      <c r="B151" s="34" t="s">
        <v>17</v>
      </c>
      <c r="C151" s="96">
        <v>43374</v>
      </c>
      <c r="D151" s="103" t="s">
        <v>11</v>
      </c>
      <c r="E151" s="249"/>
      <c r="F151" s="78">
        <v>100</v>
      </c>
      <c r="G151" s="252"/>
      <c r="H151" s="78">
        <v>100</v>
      </c>
      <c r="I151" s="242"/>
      <c r="M151" s="20"/>
      <c r="N151" s="20"/>
      <c r="O151" s="20"/>
      <c r="P151" s="20"/>
      <c r="Q151" s="20"/>
      <c r="R151" s="244"/>
      <c r="S151" s="253"/>
      <c r="T151" s="7"/>
      <c r="U151" s="7"/>
      <c r="V151" s="7"/>
    </row>
    <row r="152" spans="1:22" ht="49.5" customHeight="1">
      <c r="A152" s="239"/>
      <c r="B152" s="34" t="s">
        <v>209</v>
      </c>
      <c r="C152" s="96">
        <v>43374</v>
      </c>
      <c r="D152" s="103" t="s">
        <v>11</v>
      </c>
      <c r="E152" s="249"/>
      <c r="F152" s="78">
        <v>200</v>
      </c>
      <c r="G152" s="252"/>
      <c r="H152" s="78">
        <v>200</v>
      </c>
      <c r="I152" s="242"/>
      <c r="M152" s="20"/>
      <c r="N152" s="20"/>
      <c r="O152" s="20"/>
      <c r="P152" s="20"/>
      <c r="Q152" s="20"/>
      <c r="R152" s="7"/>
      <c r="S152" s="21"/>
      <c r="T152" s="7"/>
      <c r="U152" s="7"/>
      <c r="V152" s="7"/>
    </row>
    <row r="153" spans="1:22" ht="25.5" customHeight="1">
      <c r="A153" s="239"/>
      <c r="B153" s="34" t="s">
        <v>156</v>
      </c>
      <c r="C153" s="96">
        <v>43374</v>
      </c>
      <c r="D153" s="103" t="s">
        <v>11</v>
      </c>
      <c r="E153" s="249"/>
      <c r="F153" s="78">
        <v>30</v>
      </c>
      <c r="G153" s="252"/>
      <c r="H153" s="78">
        <v>30</v>
      </c>
      <c r="I153" s="242"/>
      <c r="M153" s="20"/>
      <c r="N153" s="20"/>
      <c r="O153" s="20"/>
      <c r="P153" s="20"/>
      <c r="Q153" s="20"/>
      <c r="R153" s="7"/>
      <c r="S153" s="7"/>
      <c r="T153" s="7"/>
      <c r="U153" s="7"/>
      <c r="V153" s="7"/>
    </row>
    <row r="154" spans="1:22" ht="25.5" customHeight="1">
      <c r="A154" s="239"/>
      <c r="B154" s="34" t="s">
        <v>188</v>
      </c>
      <c r="C154" s="96">
        <v>43374</v>
      </c>
      <c r="D154" s="103" t="s">
        <v>11</v>
      </c>
      <c r="E154" s="249"/>
      <c r="F154" s="78">
        <v>5</v>
      </c>
      <c r="G154" s="254"/>
      <c r="H154" s="78">
        <v>5</v>
      </c>
      <c r="I154" s="242"/>
      <c r="M154" s="20"/>
      <c r="N154" s="20"/>
      <c r="O154" s="20"/>
      <c r="P154" s="20"/>
      <c r="Q154" s="20"/>
      <c r="R154" s="7"/>
      <c r="S154" s="7"/>
      <c r="T154" s="7"/>
      <c r="U154" s="7"/>
      <c r="V154" s="7"/>
    </row>
    <row r="155" spans="1:22" ht="28.5" customHeight="1" thickBot="1">
      <c r="A155" s="455"/>
      <c r="B155" s="220" t="s">
        <v>26</v>
      </c>
      <c r="C155" s="456">
        <v>43374</v>
      </c>
      <c r="D155" s="109" t="s">
        <v>11</v>
      </c>
      <c r="E155" s="457"/>
      <c r="F155" s="223">
        <v>30</v>
      </c>
      <c r="G155" s="458"/>
      <c r="H155" s="223">
        <v>30</v>
      </c>
      <c r="I155" s="459"/>
      <c r="M155" s="20"/>
      <c r="N155" s="20"/>
      <c r="O155" s="20"/>
      <c r="P155" s="20"/>
      <c r="Q155" s="20"/>
      <c r="R155" s="7"/>
      <c r="S155" s="7"/>
      <c r="T155" s="7"/>
      <c r="U155" s="7"/>
      <c r="V155" s="7"/>
    </row>
    <row r="156" spans="1:22" ht="41.25" customHeight="1" thickBot="1">
      <c r="A156" s="531" t="s">
        <v>197</v>
      </c>
      <c r="B156" s="532"/>
      <c r="C156" s="532"/>
      <c r="D156" s="532"/>
      <c r="E156" s="532"/>
      <c r="F156" s="532"/>
      <c r="G156" s="532"/>
      <c r="H156" s="532"/>
      <c r="I156" s="533"/>
      <c r="M156" s="20"/>
      <c r="N156" s="20"/>
      <c r="O156" s="20"/>
      <c r="P156" s="20"/>
      <c r="Q156" s="20"/>
      <c r="R156" s="7"/>
      <c r="S156" s="7"/>
      <c r="T156" s="7"/>
      <c r="U156" s="7"/>
      <c r="V156" s="7"/>
    </row>
    <row r="157" spans="1:22" ht="77.25" customHeight="1">
      <c r="A157" s="23" t="s">
        <v>57</v>
      </c>
      <c r="B157" s="255" t="s">
        <v>219</v>
      </c>
      <c r="C157" s="451" t="s">
        <v>193</v>
      </c>
      <c r="D157" s="451" t="s">
        <v>7</v>
      </c>
      <c r="E157" s="193">
        <f>SUM(E158:E174)</f>
        <v>1351</v>
      </c>
      <c r="F157" s="460"/>
      <c r="G157" s="460"/>
      <c r="H157" s="460"/>
      <c r="I157" s="461"/>
      <c r="M157" s="20"/>
      <c r="N157" s="20"/>
      <c r="O157" s="20"/>
      <c r="P157" s="20"/>
      <c r="Q157" s="20"/>
      <c r="R157" s="7"/>
      <c r="S157" s="7"/>
      <c r="T157" s="7"/>
      <c r="U157" s="7"/>
      <c r="V157" s="7"/>
    </row>
    <row r="158" spans="1:22" ht="96" customHeight="1">
      <c r="A158" s="256"/>
      <c r="B158" s="34" t="s">
        <v>217</v>
      </c>
      <c r="C158" s="452" t="s">
        <v>193</v>
      </c>
      <c r="D158" s="186" t="s">
        <v>7</v>
      </c>
      <c r="E158" s="103">
        <f>320+8</f>
        <v>328</v>
      </c>
      <c r="F158" s="406"/>
      <c r="G158" s="406"/>
      <c r="H158" s="406"/>
      <c r="I158" s="447"/>
      <c r="M158" s="20"/>
      <c r="N158" s="20"/>
      <c r="O158" s="20"/>
      <c r="P158" s="20"/>
      <c r="Q158" s="20"/>
      <c r="R158" s="7"/>
      <c r="S158" s="7"/>
      <c r="T158" s="7"/>
      <c r="U158" s="7"/>
      <c r="V158" s="7"/>
    </row>
    <row r="159" spans="1:22" ht="46.5" customHeight="1">
      <c r="A159" s="256"/>
      <c r="B159" s="34" t="s">
        <v>167</v>
      </c>
      <c r="C159" s="452" t="s">
        <v>193</v>
      </c>
      <c r="D159" s="186" t="s">
        <v>7</v>
      </c>
      <c r="E159" s="103">
        <f>19+16+277</f>
        <v>312</v>
      </c>
      <c r="F159" s="406"/>
      <c r="G159" s="406"/>
      <c r="H159" s="406"/>
      <c r="I159" s="447"/>
      <c r="M159" s="20"/>
      <c r="N159" s="20"/>
      <c r="O159" s="20"/>
      <c r="P159" s="20"/>
      <c r="Q159" s="20"/>
      <c r="R159" s="7"/>
      <c r="S159" s="7"/>
      <c r="T159" s="7"/>
      <c r="U159" s="7"/>
      <c r="V159" s="7"/>
    </row>
    <row r="160" spans="1:22" ht="36.75" customHeight="1">
      <c r="A160" s="256"/>
      <c r="B160" s="34" t="s">
        <v>161</v>
      </c>
      <c r="C160" s="452" t="s">
        <v>193</v>
      </c>
      <c r="D160" s="186" t="s">
        <v>7</v>
      </c>
      <c r="E160" s="103">
        <f>211+10</f>
        <v>221</v>
      </c>
      <c r="F160" s="406"/>
      <c r="G160" s="406"/>
      <c r="H160" s="406"/>
      <c r="I160" s="447"/>
      <c r="M160" s="20"/>
      <c r="N160" s="20"/>
      <c r="O160" s="20"/>
      <c r="P160" s="20"/>
      <c r="Q160" s="20"/>
      <c r="R160" s="7"/>
      <c r="S160" s="7"/>
      <c r="T160" s="7"/>
      <c r="U160" s="7"/>
      <c r="V160" s="7"/>
    </row>
    <row r="161" spans="1:22" ht="48.75" customHeight="1">
      <c r="A161" s="256"/>
      <c r="B161" s="34" t="s">
        <v>143</v>
      </c>
      <c r="C161" s="452" t="s">
        <v>193</v>
      </c>
      <c r="D161" s="186" t="s">
        <v>7</v>
      </c>
      <c r="E161" s="257">
        <v>212</v>
      </c>
      <c r="F161" s="406"/>
      <c r="G161" s="406"/>
      <c r="H161" s="406"/>
      <c r="I161" s="447"/>
      <c r="M161" s="20"/>
      <c r="N161" s="20"/>
      <c r="O161" s="20"/>
      <c r="P161" s="20"/>
      <c r="Q161" s="20"/>
      <c r="R161" s="7"/>
      <c r="S161" s="7"/>
      <c r="T161" s="7"/>
      <c r="U161" s="7"/>
      <c r="V161" s="7"/>
    </row>
    <row r="162" spans="1:22" ht="27.75" customHeight="1">
      <c r="A162" s="256"/>
      <c r="B162" s="34" t="s">
        <v>196</v>
      </c>
      <c r="C162" s="452" t="s">
        <v>193</v>
      </c>
      <c r="D162" s="186" t="s">
        <v>7</v>
      </c>
      <c r="E162" s="257">
        <v>49</v>
      </c>
      <c r="F162" s="406"/>
      <c r="G162" s="406"/>
      <c r="H162" s="406"/>
      <c r="I162" s="447"/>
      <c r="M162" s="20"/>
      <c r="N162" s="20"/>
      <c r="O162" s="20"/>
      <c r="P162" s="20"/>
      <c r="Q162" s="20"/>
      <c r="R162" s="7"/>
      <c r="S162" s="7"/>
      <c r="T162" s="7"/>
      <c r="U162" s="7"/>
      <c r="V162" s="7"/>
    </row>
    <row r="163" spans="1:22" ht="26.25" customHeight="1">
      <c r="A163" s="256"/>
      <c r="B163" s="34" t="s">
        <v>132</v>
      </c>
      <c r="C163" s="452" t="s">
        <v>193</v>
      </c>
      <c r="D163" s="186" t="s">
        <v>7</v>
      </c>
      <c r="E163" s="257">
        <v>37</v>
      </c>
      <c r="F163" s="406"/>
      <c r="G163" s="406"/>
      <c r="H163" s="406"/>
      <c r="I163" s="447"/>
      <c r="M163" s="20"/>
      <c r="N163" s="20"/>
      <c r="O163" s="20"/>
      <c r="P163" s="20"/>
      <c r="Q163" s="20"/>
      <c r="R163" s="7"/>
      <c r="S163" s="7"/>
      <c r="T163" s="7"/>
      <c r="U163" s="7"/>
      <c r="V163" s="7"/>
    </row>
    <row r="164" spans="1:22" ht="72.75" customHeight="1">
      <c r="A164" s="256"/>
      <c r="B164" s="34" t="s">
        <v>100</v>
      </c>
      <c r="C164" s="452" t="s">
        <v>193</v>
      </c>
      <c r="D164" s="186" t="s">
        <v>7</v>
      </c>
      <c r="E164" s="103">
        <v>173</v>
      </c>
      <c r="F164" s="406"/>
      <c r="G164" s="406"/>
      <c r="H164" s="406"/>
      <c r="I164" s="447"/>
      <c r="M164" s="20"/>
      <c r="N164" s="20"/>
      <c r="O164" s="20"/>
      <c r="P164" s="20"/>
      <c r="Q164" s="20"/>
      <c r="R164" s="7"/>
      <c r="S164" s="7"/>
      <c r="T164" s="7"/>
      <c r="U164" s="7"/>
      <c r="V164" s="7"/>
    </row>
    <row r="165" spans="1:22" ht="24" customHeight="1">
      <c r="A165" s="256"/>
      <c r="B165" s="34" t="s">
        <v>188</v>
      </c>
      <c r="C165" s="452" t="s">
        <v>193</v>
      </c>
      <c r="D165" s="186" t="s">
        <v>7</v>
      </c>
      <c r="E165" s="103">
        <v>2</v>
      </c>
      <c r="F165" s="406"/>
      <c r="G165" s="406"/>
      <c r="H165" s="406"/>
      <c r="I165" s="447"/>
      <c r="M165" s="20"/>
      <c r="N165" s="20"/>
      <c r="O165" s="20"/>
      <c r="P165" s="20"/>
      <c r="Q165" s="20"/>
      <c r="R165" s="7"/>
      <c r="S165" s="7"/>
      <c r="T165" s="7"/>
      <c r="U165" s="7"/>
      <c r="V165" s="7"/>
    </row>
    <row r="166" spans="1:22" ht="57" customHeight="1">
      <c r="A166" s="256"/>
      <c r="B166" s="34" t="s">
        <v>199</v>
      </c>
      <c r="C166" s="452" t="s">
        <v>193</v>
      </c>
      <c r="D166" s="186" t="s">
        <v>7</v>
      </c>
      <c r="E166" s="103">
        <v>8</v>
      </c>
      <c r="F166" s="406"/>
      <c r="G166" s="406"/>
      <c r="H166" s="406"/>
      <c r="I166" s="447"/>
      <c r="M166" s="20"/>
      <c r="N166" s="20"/>
      <c r="O166" s="20"/>
      <c r="P166" s="20"/>
      <c r="Q166" s="20"/>
      <c r="R166" s="7"/>
      <c r="S166" s="7"/>
      <c r="T166" s="7"/>
      <c r="U166" s="7"/>
      <c r="V166" s="7"/>
    </row>
    <row r="167" spans="1:22" ht="26.25" customHeight="1">
      <c r="A167" s="256"/>
      <c r="B167" s="34" t="s">
        <v>155</v>
      </c>
      <c r="C167" s="452" t="s">
        <v>193</v>
      </c>
      <c r="D167" s="186" t="s">
        <v>7</v>
      </c>
      <c r="E167" s="103">
        <v>1</v>
      </c>
      <c r="F167" s="406"/>
      <c r="G167" s="406"/>
      <c r="H167" s="406"/>
      <c r="I167" s="447"/>
      <c r="M167" s="20"/>
      <c r="N167" s="20"/>
      <c r="O167" s="20"/>
      <c r="P167" s="20"/>
      <c r="Q167" s="20"/>
      <c r="R167" s="7"/>
      <c r="S167" s="7"/>
      <c r="T167" s="7"/>
      <c r="U167" s="7"/>
      <c r="V167" s="7"/>
    </row>
    <row r="168" spans="1:22" ht="26.25" customHeight="1">
      <c r="A168" s="256"/>
      <c r="B168" s="34" t="s">
        <v>174</v>
      </c>
      <c r="C168" s="452" t="s">
        <v>193</v>
      </c>
      <c r="D168" s="186" t="s">
        <v>7</v>
      </c>
      <c r="E168" s="103">
        <v>1</v>
      </c>
      <c r="F168" s="406"/>
      <c r="G168" s="406"/>
      <c r="H168" s="406"/>
      <c r="I168" s="447"/>
      <c r="M168" s="20"/>
      <c r="N168" s="20"/>
      <c r="O168" s="20"/>
      <c r="P168" s="20"/>
      <c r="Q168" s="20"/>
      <c r="R168" s="7"/>
      <c r="S168" s="7"/>
      <c r="T168" s="7"/>
      <c r="U168" s="7"/>
      <c r="V168" s="7"/>
    </row>
    <row r="169" spans="1:22" ht="26.25" customHeight="1">
      <c r="A169" s="256"/>
      <c r="B169" s="34" t="s">
        <v>173</v>
      </c>
      <c r="C169" s="452" t="s">
        <v>193</v>
      </c>
      <c r="D169" s="186" t="s">
        <v>7</v>
      </c>
      <c r="E169" s="103">
        <v>1</v>
      </c>
      <c r="F169" s="406"/>
      <c r="G169" s="406"/>
      <c r="H169" s="406"/>
      <c r="I169" s="447"/>
      <c r="M169" s="20"/>
      <c r="N169" s="20"/>
      <c r="O169" s="20"/>
      <c r="P169" s="20"/>
      <c r="Q169" s="20"/>
      <c r="R169" s="7"/>
      <c r="S169" s="7"/>
      <c r="T169" s="7"/>
      <c r="U169" s="7"/>
      <c r="V169" s="7"/>
    </row>
    <row r="170" spans="1:22" ht="26.25" customHeight="1">
      <c r="A170" s="256"/>
      <c r="B170" s="34" t="s">
        <v>207</v>
      </c>
      <c r="C170" s="452" t="s">
        <v>193</v>
      </c>
      <c r="D170" s="186" t="s">
        <v>7</v>
      </c>
      <c r="E170" s="103">
        <v>1</v>
      </c>
      <c r="F170" s="406"/>
      <c r="G170" s="406"/>
      <c r="H170" s="406"/>
      <c r="I170" s="447"/>
      <c r="M170" s="20"/>
      <c r="N170" s="20"/>
      <c r="O170" s="20"/>
      <c r="P170" s="20"/>
      <c r="Q170" s="20"/>
      <c r="R170" s="7"/>
      <c r="S170" s="7"/>
      <c r="T170" s="7"/>
      <c r="U170" s="7"/>
      <c r="V170" s="7"/>
    </row>
    <row r="171" spans="1:22" ht="26.25" customHeight="1">
      <c r="A171" s="256"/>
      <c r="B171" s="34" t="s">
        <v>156</v>
      </c>
      <c r="C171" s="452" t="s">
        <v>193</v>
      </c>
      <c r="D171" s="186" t="s">
        <v>7</v>
      </c>
      <c r="E171" s="103">
        <v>1</v>
      </c>
      <c r="F171" s="406"/>
      <c r="G171" s="406"/>
      <c r="H171" s="406"/>
      <c r="I171" s="447"/>
      <c r="M171" s="20"/>
      <c r="N171" s="20"/>
      <c r="O171" s="20"/>
      <c r="P171" s="20"/>
      <c r="Q171" s="20"/>
      <c r="R171" s="7"/>
      <c r="S171" s="7"/>
      <c r="T171" s="7"/>
      <c r="U171" s="7"/>
      <c r="V171" s="7"/>
    </row>
    <row r="172" spans="1:22" ht="48" customHeight="1">
      <c r="A172" s="256"/>
      <c r="B172" s="34" t="s">
        <v>208</v>
      </c>
      <c r="C172" s="452" t="s">
        <v>193</v>
      </c>
      <c r="D172" s="186" t="s">
        <v>7</v>
      </c>
      <c r="E172" s="103">
        <v>2</v>
      </c>
      <c r="F172" s="406"/>
      <c r="G172" s="406"/>
      <c r="H172" s="406"/>
      <c r="I172" s="447"/>
      <c r="M172" s="20"/>
      <c r="N172" s="20"/>
      <c r="O172" s="20"/>
      <c r="P172" s="20"/>
      <c r="Q172" s="20"/>
      <c r="R172" s="7"/>
      <c r="S172" s="7"/>
      <c r="T172" s="7"/>
      <c r="U172" s="7"/>
      <c r="V172" s="7"/>
    </row>
    <row r="173" spans="1:22" ht="27.75" customHeight="1">
      <c r="A173" s="256"/>
      <c r="B173" s="34" t="s">
        <v>200</v>
      </c>
      <c r="C173" s="452" t="s">
        <v>193</v>
      </c>
      <c r="D173" s="186" t="s">
        <v>7</v>
      </c>
      <c r="E173" s="103">
        <v>1</v>
      </c>
      <c r="F173" s="406"/>
      <c r="G173" s="406"/>
      <c r="H173" s="406"/>
      <c r="I173" s="447"/>
      <c r="M173" s="20"/>
      <c r="N173" s="20"/>
      <c r="O173" s="20"/>
      <c r="P173" s="20"/>
      <c r="Q173" s="20"/>
      <c r="R173" s="7"/>
      <c r="S173" s="7"/>
      <c r="T173" s="7"/>
      <c r="U173" s="7"/>
      <c r="V173" s="7"/>
    </row>
    <row r="174" spans="1:22" ht="32.25" customHeight="1" thickBot="1">
      <c r="A174" s="258"/>
      <c r="B174" s="107" t="s">
        <v>86</v>
      </c>
      <c r="C174" s="462" t="s">
        <v>193</v>
      </c>
      <c r="D174" s="8" t="s">
        <v>7</v>
      </c>
      <c r="E174" s="109">
        <v>1</v>
      </c>
      <c r="F174" s="463"/>
      <c r="G174" s="463"/>
      <c r="H174" s="463"/>
      <c r="I174" s="448"/>
      <c r="M174" s="20"/>
      <c r="N174" s="20"/>
      <c r="O174" s="20"/>
      <c r="P174" s="20"/>
      <c r="Q174" s="20"/>
      <c r="R174" s="7"/>
      <c r="S174" s="7"/>
      <c r="T174" s="7"/>
      <c r="U174" s="7"/>
      <c r="V174" s="7"/>
    </row>
    <row r="175" spans="1:9" ht="21" customHeight="1">
      <c r="A175" s="534" t="s">
        <v>51</v>
      </c>
      <c r="B175" s="535"/>
      <c r="C175" s="535"/>
      <c r="D175" s="535"/>
      <c r="E175" s="535"/>
      <c r="F175" s="535"/>
      <c r="G175" s="535"/>
      <c r="H175" s="535"/>
      <c r="I175" s="536"/>
    </row>
    <row r="176" spans="1:9" ht="23.25" customHeight="1" thickBot="1">
      <c r="A176" s="488" t="s">
        <v>131</v>
      </c>
      <c r="B176" s="489"/>
      <c r="C176" s="489"/>
      <c r="D176" s="489"/>
      <c r="E176" s="489"/>
      <c r="F176" s="489"/>
      <c r="G176" s="489"/>
      <c r="H176" s="489"/>
      <c r="I176" s="490"/>
    </row>
    <row r="177" spans="1:9" ht="50.25" customHeight="1">
      <c r="A177" s="259" t="s">
        <v>35</v>
      </c>
      <c r="B177" s="260" t="s">
        <v>30</v>
      </c>
      <c r="C177" s="261"/>
      <c r="D177" s="430"/>
      <c r="E177" s="430">
        <f>E178+E179</f>
        <v>9</v>
      </c>
      <c r="F177" s="433">
        <f>F178+F179</f>
        <v>4027</v>
      </c>
      <c r="G177" s="433">
        <f>G178+G179</f>
        <v>4027</v>
      </c>
      <c r="H177" s="433">
        <f>H178+H179</f>
        <v>0</v>
      </c>
      <c r="I177" s="434">
        <f>I178+I179</f>
        <v>0</v>
      </c>
    </row>
    <row r="178" spans="1:9" ht="23.25">
      <c r="A178" s="262"/>
      <c r="B178" s="263" t="s">
        <v>220</v>
      </c>
      <c r="C178" s="264">
        <v>43344</v>
      </c>
      <c r="D178" s="103" t="s">
        <v>7</v>
      </c>
      <c r="E178" s="103">
        <v>3</v>
      </c>
      <c r="F178" s="80">
        <v>1172</v>
      </c>
      <c r="G178" s="80">
        <v>1172</v>
      </c>
      <c r="H178" s="80">
        <v>0</v>
      </c>
      <c r="I178" s="81">
        <v>0</v>
      </c>
    </row>
    <row r="179" spans="1:9" ht="24" thickBot="1">
      <c r="A179" s="265"/>
      <c r="B179" s="54" t="s">
        <v>83</v>
      </c>
      <c r="C179" s="266">
        <v>43405</v>
      </c>
      <c r="D179" s="10" t="s">
        <v>7</v>
      </c>
      <c r="E179" s="267">
        <v>6</v>
      </c>
      <c r="F179" s="268">
        <v>2855</v>
      </c>
      <c r="G179" s="268">
        <v>2855</v>
      </c>
      <c r="H179" s="268">
        <v>0</v>
      </c>
      <c r="I179" s="269">
        <v>0</v>
      </c>
    </row>
    <row r="180" spans="1:9" ht="23.25">
      <c r="A180" s="66" t="s">
        <v>36</v>
      </c>
      <c r="B180" s="270" t="s">
        <v>20</v>
      </c>
      <c r="C180" s="131"/>
      <c r="D180" s="295"/>
      <c r="E180" s="261"/>
      <c r="F180" s="437">
        <f>SUM(F181:F182)</f>
        <v>10165</v>
      </c>
      <c r="G180" s="437">
        <f>SUM(G181:G182)</f>
        <v>10165</v>
      </c>
      <c r="H180" s="437">
        <f>SUM(H181:H182)</f>
        <v>0</v>
      </c>
      <c r="I180" s="438">
        <f>SUM(I181:I182)</f>
        <v>0</v>
      </c>
    </row>
    <row r="181" spans="1:9" ht="23.25">
      <c r="A181" s="171"/>
      <c r="B181" s="34" t="s">
        <v>61</v>
      </c>
      <c r="C181" s="264">
        <v>43344</v>
      </c>
      <c r="D181" s="272" t="s">
        <v>8</v>
      </c>
      <c r="E181" s="273">
        <v>1081</v>
      </c>
      <c r="F181" s="273">
        <v>10165</v>
      </c>
      <c r="G181" s="273">
        <v>10165</v>
      </c>
      <c r="H181" s="273">
        <v>0</v>
      </c>
      <c r="I181" s="274">
        <v>0</v>
      </c>
    </row>
    <row r="182" spans="1:9" ht="24" thickBot="1">
      <c r="A182" s="275"/>
      <c r="B182" s="54" t="s">
        <v>83</v>
      </c>
      <c r="C182" s="115">
        <v>43344</v>
      </c>
      <c r="D182" s="8" t="s">
        <v>8</v>
      </c>
      <c r="E182" s="276">
        <v>0</v>
      </c>
      <c r="F182" s="268">
        <v>0</v>
      </c>
      <c r="G182" s="268">
        <v>0</v>
      </c>
      <c r="H182" s="268">
        <v>0</v>
      </c>
      <c r="I182" s="269">
        <v>0</v>
      </c>
    </row>
    <row r="183" spans="1:17" ht="23.25">
      <c r="A183" s="171" t="s">
        <v>44</v>
      </c>
      <c r="B183" s="277" t="s">
        <v>21</v>
      </c>
      <c r="C183" s="278"/>
      <c r="D183" s="295"/>
      <c r="E183" s="439"/>
      <c r="F183" s="440">
        <f>SUM(F184:F185)</f>
        <v>21443.72</v>
      </c>
      <c r="G183" s="440">
        <f>SUM(G184:G185)</f>
        <v>21443.72</v>
      </c>
      <c r="H183" s="440">
        <f>SUM(H184:H185)</f>
        <v>0</v>
      </c>
      <c r="I183" s="441">
        <f>I185+I184</f>
        <v>0</v>
      </c>
      <c r="Q183" s="218"/>
    </row>
    <row r="184" spans="1:9" ht="23.25">
      <c r="A184" s="171"/>
      <c r="B184" s="34" t="s">
        <v>125</v>
      </c>
      <c r="C184" s="35">
        <v>43344</v>
      </c>
      <c r="D184" s="272" t="s">
        <v>8</v>
      </c>
      <c r="E184" s="273">
        <v>643.7</v>
      </c>
      <c r="F184" s="273">
        <v>1720.72</v>
      </c>
      <c r="G184" s="273">
        <v>1720.72</v>
      </c>
      <c r="H184" s="273">
        <v>0</v>
      </c>
      <c r="I184" s="274">
        <v>0</v>
      </c>
    </row>
    <row r="185" spans="1:9" ht="24" thickBot="1">
      <c r="A185" s="279"/>
      <c r="B185" s="49" t="s">
        <v>5</v>
      </c>
      <c r="C185" s="280">
        <v>43344</v>
      </c>
      <c r="D185" s="40" t="s">
        <v>8</v>
      </c>
      <c r="E185" s="281">
        <v>10185</v>
      </c>
      <c r="F185" s="282">
        <v>19723</v>
      </c>
      <c r="G185" s="282">
        <v>19723</v>
      </c>
      <c r="H185" s="281">
        <v>0</v>
      </c>
      <c r="I185" s="283">
        <v>0</v>
      </c>
    </row>
    <row r="186" spans="1:9" ht="23.25">
      <c r="A186" s="66" t="s">
        <v>45</v>
      </c>
      <c r="B186" s="284" t="s">
        <v>175</v>
      </c>
      <c r="C186" s="285"/>
      <c r="D186" s="25"/>
      <c r="E186" s="286"/>
      <c r="F186" s="287"/>
      <c r="G186" s="287"/>
      <c r="H186" s="286"/>
      <c r="I186" s="288"/>
    </row>
    <row r="187" spans="1:9" ht="23.25">
      <c r="A187" s="171"/>
      <c r="B187" s="34" t="s">
        <v>125</v>
      </c>
      <c r="C187" s="114">
        <v>43313</v>
      </c>
      <c r="D187" s="35" t="s">
        <v>176</v>
      </c>
      <c r="E187" s="289">
        <v>5</v>
      </c>
      <c r="F187" s="290">
        <v>2</v>
      </c>
      <c r="G187" s="290">
        <v>0</v>
      </c>
      <c r="H187" s="289">
        <v>2</v>
      </c>
      <c r="I187" s="291">
        <v>0</v>
      </c>
    </row>
    <row r="188" spans="1:9" ht="24" thickBot="1">
      <c r="A188" s="292"/>
      <c r="B188" s="54" t="s">
        <v>5</v>
      </c>
      <c r="C188" s="115">
        <v>43344</v>
      </c>
      <c r="D188" s="9" t="s">
        <v>176</v>
      </c>
      <c r="E188" s="268">
        <v>0</v>
      </c>
      <c r="F188" s="293">
        <v>0</v>
      </c>
      <c r="G188" s="293">
        <v>0</v>
      </c>
      <c r="H188" s="268">
        <v>0</v>
      </c>
      <c r="I188" s="269">
        <v>0</v>
      </c>
    </row>
    <row r="189" spans="1:9" ht="23.25">
      <c r="A189" s="23" t="s">
        <v>46</v>
      </c>
      <c r="B189" s="294" t="s">
        <v>59</v>
      </c>
      <c r="C189" s="295"/>
      <c r="D189" s="479" t="s">
        <v>13</v>
      </c>
      <c r="E189" s="430">
        <f>SUM(E190:E191)</f>
        <v>116</v>
      </c>
      <c r="F189" s="433">
        <f>SUM(F190:F191)</f>
        <v>1856.5</v>
      </c>
      <c r="G189" s="433">
        <f>SUM(G190:G191)</f>
        <v>1819.913</v>
      </c>
      <c r="H189" s="433">
        <f>SUM(H190:H191)</f>
        <v>36.59</v>
      </c>
      <c r="I189" s="434">
        <f>SUM(I190:I191)</f>
        <v>0</v>
      </c>
    </row>
    <row r="190" spans="1:9" ht="23.25">
      <c r="A190" s="279"/>
      <c r="B190" s="34" t="s">
        <v>112</v>
      </c>
      <c r="C190" s="35">
        <v>43344</v>
      </c>
      <c r="D190" s="521"/>
      <c r="E190" s="296">
        <v>105</v>
      </c>
      <c r="F190" s="273">
        <v>1676</v>
      </c>
      <c r="G190" s="273">
        <v>1676</v>
      </c>
      <c r="H190" s="273">
        <v>0</v>
      </c>
      <c r="I190" s="274">
        <v>0</v>
      </c>
    </row>
    <row r="191" spans="1:9" ht="24" thickBot="1">
      <c r="A191" s="292"/>
      <c r="B191" s="54" t="s">
        <v>83</v>
      </c>
      <c r="C191" s="115">
        <v>43344</v>
      </c>
      <c r="D191" s="480"/>
      <c r="E191" s="267">
        <v>11</v>
      </c>
      <c r="F191" s="268">
        <v>180.5</v>
      </c>
      <c r="G191" s="268">
        <v>143.913</v>
      </c>
      <c r="H191" s="268">
        <v>36.59</v>
      </c>
      <c r="I191" s="269">
        <v>0</v>
      </c>
    </row>
    <row r="192" spans="1:9" ht="46.5">
      <c r="A192" s="23" t="s">
        <v>47</v>
      </c>
      <c r="B192" s="297" t="s">
        <v>60</v>
      </c>
      <c r="C192" s="271"/>
      <c r="D192" s="479" t="s">
        <v>1</v>
      </c>
      <c r="E192" s="430">
        <f>SUM(E193:E194)</f>
        <v>164</v>
      </c>
      <c r="F192" s="433">
        <f>SUM(F193:F194)</f>
        <v>601.06</v>
      </c>
      <c r="G192" s="433">
        <f>SUM(G193:G194)</f>
        <v>601.06</v>
      </c>
      <c r="H192" s="433">
        <f>SUM(H193:H194)</f>
        <v>0</v>
      </c>
      <c r="I192" s="434">
        <v>0</v>
      </c>
    </row>
    <row r="193" spans="1:9" ht="23.25">
      <c r="A193" s="279"/>
      <c r="B193" s="34" t="s">
        <v>221</v>
      </c>
      <c r="C193" s="35">
        <v>43344</v>
      </c>
      <c r="D193" s="537"/>
      <c r="E193" s="296">
        <v>161</v>
      </c>
      <c r="F193" s="273">
        <v>526</v>
      </c>
      <c r="G193" s="273">
        <v>526</v>
      </c>
      <c r="H193" s="273">
        <v>0</v>
      </c>
      <c r="I193" s="274">
        <v>0</v>
      </c>
    </row>
    <row r="194" spans="1:17" ht="24" thickBot="1">
      <c r="A194" s="292"/>
      <c r="B194" s="298" t="s">
        <v>83</v>
      </c>
      <c r="C194" s="115">
        <v>43344</v>
      </c>
      <c r="D194" s="538"/>
      <c r="E194" s="267">
        <v>3</v>
      </c>
      <c r="F194" s="293">
        <v>75.06</v>
      </c>
      <c r="G194" s="293">
        <v>75.06</v>
      </c>
      <c r="H194" s="268">
        <v>0</v>
      </c>
      <c r="I194" s="269">
        <v>0</v>
      </c>
      <c r="Q194" s="218"/>
    </row>
    <row r="195" spans="1:17" ht="46.5">
      <c r="A195" s="23" t="s">
        <v>48</v>
      </c>
      <c r="B195" s="297" t="s">
        <v>33</v>
      </c>
      <c r="C195" s="295"/>
      <c r="D195" s="479" t="s">
        <v>13</v>
      </c>
      <c r="E195" s="432">
        <f>E196+E197</f>
        <v>109</v>
      </c>
      <c r="F195" s="442">
        <f>F196+F197</f>
        <v>362.09000000000003</v>
      </c>
      <c r="G195" s="433">
        <f>G196+G197</f>
        <v>362.09000000000003</v>
      </c>
      <c r="H195" s="442">
        <f>H196+H197</f>
        <v>0</v>
      </c>
      <c r="I195" s="434">
        <f>I196+I197</f>
        <v>0</v>
      </c>
      <c r="Q195" s="218"/>
    </row>
    <row r="196" spans="1:9" ht="23.25">
      <c r="A196" s="33"/>
      <c r="B196" s="34" t="s">
        <v>61</v>
      </c>
      <c r="C196" s="35">
        <v>43344</v>
      </c>
      <c r="D196" s="521"/>
      <c r="E196" s="175">
        <v>105</v>
      </c>
      <c r="F196" s="79">
        <v>200</v>
      </c>
      <c r="G196" s="79">
        <v>200</v>
      </c>
      <c r="H196" s="80">
        <v>0</v>
      </c>
      <c r="I196" s="81">
        <v>0</v>
      </c>
    </row>
    <row r="197" spans="1:9" ht="24" thickBot="1">
      <c r="A197" s="292"/>
      <c r="B197" s="54" t="s">
        <v>83</v>
      </c>
      <c r="C197" s="115">
        <v>43344</v>
      </c>
      <c r="D197" s="480"/>
      <c r="E197" s="267">
        <v>4</v>
      </c>
      <c r="F197" s="268">
        <v>162.09</v>
      </c>
      <c r="G197" s="268">
        <v>162.09</v>
      </c>
      <c r="H197" s="293">
        <v>0</v>
      </c>
      <c r="I197" s="269">
        <v>0</v>
      </c>
    </row>
    <row r="198" spans="1:9" ht="23.25">
      <c r="A198" s="33" t="s">
        <v>49</v>
      </c>
      <c r="B198" s="299" t="s">
        <v>117</v>
      </c>
      <c r="C198" s="300"/>
      <c r="D198" s="521" t="s">
        <v>32</v>
      </c>
      <c r="E198" s="443">
        <f>E200+E199</f>
        <v>109</v>
      </c>
      <c r="F198" s="440">
        <f>F200+F199</f>
        <v>379.87</v>
      </c>
      <c r="G198" s="440">
        <f>G200+G199</f>
        <v>362</v>
      </c>
      <c r="H198" s="444">
        <f>H200+H199</f>
        <v>17.867</v>
      </c>
      <c r="I198" s="441">
        <f>I200+I199</f>
        <v>0</v>
      </c>
    </row>
    <row r="199" spans="1:9" ht="23.25">
      <c r="A199" s="301"/>
      <c r="B199" s="34" t="s">
        <v>61</v>
      </c>
      <c r="C199" s="35">
        <v>43344</v>
      </c>
      <c r="D199" s="521"/>
      <c r="E199" s="296">
        <v>105</v>
      </c>
      <c r="F199" s="273">
        <v>276</v>
      </c>
      <c r="G199" s="273">
        <v>276</v>
      </c>
      <c r="H199" s="273">
        <v>0</v>
      </c>
      <c r="I199" s="274">
        <v>0</v>
      </c>
    </row>
    <row r="200" spans="1:9" ht="24" thickBot="1">
      <c r="A200" s="302"/>
      <c r="B200" s="107" t="s">
        <v>83</v>
      </c>
      <c r="C200" s="55">
        <v>43344</v>
      </c>
      <c r="D200" s="480"/>
      <c r="E200" s="303">
        <v>4</v>
      </c>
      <c r="F200" s="304">
        <v>103.87</v>
      </c>
      <c r="G200" s="304">
        <v>86</v>
      </c>
      <c r="H200" s="305">
        <v>17.867</v>
      </c>
      <c r="I200" s="306">
        <v>0</v>
      </c>
    </row>
    <row r="201" spans="1:9" ht="23.25">
      <c r="A201" s="527" t="s">
        <v>222</v>
      </c>
      <c r="B201" s="528"/>
      <c r="C201" s="528"/>
      <c r="D201" s="528"/>
      <c r="E201" s="528"/>
      <c r="F201" s="528"/>
      <c r="G201" s="528"/>
      <c r="H201" s="528"/>
      <c r="I201" s="530"/>
    </row>
    <row r="202" spans="1:9" ht="72.75" customHeight="1">
      <c r="A202" s="161" t="s">
        <v>88</v>
      </c>
      <c r="B202" s="307" t="s">
        <v>198</v>
      </c>
      <c r="C202" s="308"/>
      <c r="D202" s="308"/>
      <c r="E202" s="309"/>
      <c r="F202" s="445"/>
      <c r="G202" s="445"/>
      <c r="H202" s="445"/>
      <c r="I202" s="446"/>
    </row>
    <row r="203" spans="1:9" ht="23.25">
      <c r="A203" s="301"/>
      <c r="B203" s="34" t="s">
        <v>113</v>
      </c>
      <c r="C203" s="539" t="s">
        <v>193</v>
      </c>
      <c r="D203" s="539" t="s">
        <v>32</v>
      </c>
      <c r="E203" s="296">
        <v>105</v>
      </c>
      <c r="F203" s="426"/>
      <c r="G203" s="426"/>
      <c r="H203" s="426"/>
      <c r="I203" s="447"/>
    </row>
    <row r="204" spans="1:9" ht="24" thickBot="1">
      <c r="A204" s="310"/>
      <c r="B204" s="311" t="s">
        <v>83</v>
      </c>
      <c r="C204" s="480"/>
      <c r="D204" s="480"/>
      <c r="E204" s="303">
        <v>11</v>
      </c>
      <c r="F204" s="436"/>
      <c r="G204" s="436"/>
      <c r="H204" s="436"/>
      <c r="I204" s="448"/>
    </row>
    <row r="205" spans="1:9" ht="34.5" customHeight="1" thickBot="1">
      <c r="A205" s="540" t="s">
        <v>236</v>
      </c>
      <c r="B205" s="541"/>
      <c r="C205" s="541"/>
      <c r="D205" s="541"/>
      <c r="E205" s="541"/>
      <c r="F205" s="541"/>
      <c r="G205" s="541"/>
      <c r="H205" s="541"/>
      <c r="I205" s="542"/>
    </row>
    <row r="206" spans="1:9" ht="33.75" customHeight="1" thickBot="1">
      <c r="A206" s="543" t="s">
        <v>157</v>
      </c>
      <c r="B206" s="544"/>
      <c r="C206" s="544"/>
      <c r="D206" s="544"/>
      <c r="E206" s="544"/>
      <c r="F206" s="544"/>
      <c r="G206" s="544"/>
      <c r="H206" s="544"/>
      <c r="I206" s="545"/>
    </row>
    <row r="207" spans="1:9" ht="27" customHeight="1">
      <c r="A207" s="259" t="s">
        <v>35</v>
      </c>
      <c r="B207" s="312" t="s">
        <v>84</v>
      </c>
      <c r="C207" s="313">
        <v>43344</v>
      </c>
      <c r="D207" s="314" t="s">
        <v>3</v>
      </c>
      <c r="E207" s="315">
        <v>3.9</v>
      </c>
      <c r="F207" s="316">
        <v>69798</v>
      </c>
      <c r="G207" s="317">
        <v>0</v>
      </c>
      <c r="H207" s="316">
        <f>F207</f>
        <v>69798</v>
      </c>
      <c r="I207" s="318">
        <v>0</v>
      </c>
    </row>
    <row r="208" spans="1:9" ht="30" customHeight="1">
      <c r="A208" s="319" t="s">
        <v>36</v>
      </c>
      <c r="B208" s="320" t="s">
        <v>76</v>
      </c>
      <c r="C208" s="321">
        <v>43374</v>
      </c>
      <c r="D208" s="322" t="s">
        <v>32</v>
      </c>
      <c r="E208" s="323">
        <v>1</v>
      </c>
      <c r="F208" s="41">
        <v>180</v>
      </c>
      <c r="G208" s="41">
        <v>0</v>
      </c>
      <c r="H208" s="41">
        <v>180</v>
      </c>
      <c r="I208" s="324">
        <v>0</v>
      </c>
    </row>
    <row r="209" spans="1:9" ht="24" customHeight="1">
      <c r="A209" s="161" t="s">
        <v>44</v>
      </c>
      <c r="B209" s="325" t="s">
        <v>146</v>
      </c>
      <c r="C209" s="326">
        <v>43344</v>
      </c>
      <c r="D209" s="186" t="s">
        <v>32</v>
      </c>
      <c r="E209" s="37">
        <v>4</v>
      </c>
      <c r="F209" s="41">
        <v>104</v>
      </c>
      <c r="G209" s="41">
        <v>0</v>
      </c>
      <c r="H209" s="41">
        <f>F209</f>
        <v>104</v>
      </c>
      <c r="I209" s="324">
        <v>0</v>
      </c>
    </row>
    <row r="210" spans="1:9" ht="48.75" customHeight="1">
      <c r="A210" s="33" t="s">
        <v>45</v>
      </c>
      <c r="B210" s="320" t="s">
        <v>38</v>
      </c>
      <c r="C210" s="326">
        <v>43344</v>
      </c>
      <c r="D210" s="272" t="s">
        <v>3</v>
      </c>
      <c r="E210" s="327">
        <v>223.5</v>
      </c>
      <c r="F210" s="41">
        <v>6600</v>
      </c>
      <c r="G210" s="41">
        <v>0</v>
      </c>
      <c r="H210" s="41">
        <f>F210</f>
        <v>6600</v>
      </c>
      <c r="I210" s="324">
        <v>0</v>
      </c>
    </row>
    <row r="211" spans="1:9" ht="50.25" customHeight="1" thickBot="1">
      <c r="A211" s="150" t="s">
        <v>46</v>
      </c>
      <c r="B211" s="328" t="s">
        <v>50</v>
      </c>
      <c r="C211" s="329">
        <v>43374</v>
      </c>
      <c r="D211" s="330" t="s">
        <v>77</v>
      </c>
      <c r="E211" s="330" t="s">
        <v>18</v>
      </c>
      <c r="F211" s="331">
        <v>0.7</v>
      </c>
      <c r="G211" s="331">
        <v>0</v>
      </c>
      <c r="H211" s="331">
        <v>0.7</v>
      </c>
      <c r="I211" s="332">
        <v>0</v>
      </c>
    </row>
    <row r="212" spans="1:9" ht="30" customHeight="1">
      <c r="A212" s="546" t="s">
        <v>237</v>
      </c>
      <c r="B212" s="547"/>
      <c r="C212" s="547"/>
      <c r="D212" s="547"/>
      <c r="E212" s="547"/>
      <c r="F212" s="547"/>
      <c r="G212" s="547"/>
      <c r="H212" s="547"/>
      <c r="I212" s="548"/>
    </row>
    <row r="213" spans="1:9" ht="32.25" customHeight="1">
      <c r="A213" s="333" t="s">
        <v>88</v>
      </c>
      <c r="B213" s="334" t="s">
        <v>10</v>
      </c>
      <c r="C213" s="300">
        <v>43344</v>
      </c>
      <c r="D213" s="549" t="s">
        <v>29</v>
      </c>
      <c r="E213" s="550"/>
      <c r="F213" s="550"/>
      <c r="G213" s="550"/>
      <c r="H213" s="550"/>
      <c r="I213" s="551"/>
    </row>
    <row r="214" spans="1:9" ht="49.5" customHeight="1">
      <c r="A214" s="185" t="s">
        <v>89</v>
      </c>
      <c r="B214" s="335" t="s">
        <v>192</v>
      </c>
      <c r="C214" s="35">
        <v>43341</v>
      </c>
      <c r="D214" s="336" t="s">
        <v>1</v>
      </c>
      <c r="E214" s="41" t="s">
        <v>18</v>
      </c>
      <c r="F214" s="41">
        <v>26680</v>
      </c>
      <c r="G214" s="41">
        <v>0</v>
      </c>
      <c r="H214" s="41">
        <v>26680</v>
      </c>
      <c r="I214" s="324">
        <v>0</v>
      </c>
    </row>
    <row r="215" spans="1:9" ht="51" customHeight="1" thickBot="1">
      <c r="A215" s="337" t="s">
        <v>116</v>
      </c>
      <c r="B215" s="338" t="s">
        <v>69</v>
      </c>
      <c r="C215" s="152">
        <v>43374</v>
      </c>
      <c r="D215" s="330" t="s">
        <v>179</v>
      </c>
      <c r="E215" s="331">
        <v>61.3</v>
      </c>
      <c r="F215" s="552" t="s">
        <v>79</v>
      </c>
      <c r="G215" s="553"/>
      <c r="H215" s="553"/>
      <c r="I215" s="554"/>
    </row>
    <row r="216" spans="1:9" ht="27" customHeight="1">
      <c r="A216" s="546" t="s">
        <v>238</v>
      </c>
      <c r="B216" s="547"/>
      <c r="C216" s="547"/>
      <c r="D216" s="547"/>
      <c r="E216" s="547"/>
      <c r="F216" s="547"/>
      <c r="G216" s="547"/>
      <c r="H216" s="547"/>
      <c r="I216" s="548"/>
    </row>
    <row r="217" spans="1:9" ht="30" customHeight="1">
      <c r="A217" s="161" t="s">
        <v>23</v>
      </c>
      <c r="B217" s="334" t="s">
        <v>10</v>
      </c>
      <c r="C217" s="35">
        <v>43344</v>
      </c>
      <c r="D217" s="549" t="s">
        <v>29</v>
      </c>
      <c r="E217" s="550"/>
      <c r="F217" s="550"/>
      <c r="G217" s="550"/>
      <c r="H217" s="550"/>
      <c r="I217" s="551"/>
    </row>
    <row r="218" spans="1:9" ht="47.25" customHeight="1">
      <c r="A218" s="161" t="s">
        <v>24</v>
      </c>
      <c r="B218" s="335" t="s">
        <v>187</v>
      </c>
      <c r="C218" s="35">
        <v>43347</v>
      </c>
      <c r="D218" s="549" t="s">
        <v>29</v>
      </c>
      <c r="E218" s="550">
        <v>1</v>
      </c>
      <c r="F218" s="550" t="s">
        <v>79</v>
      </c>
      <c r="G218" s="550"/>
      <c r="H218" s="550"/>
      <c r="I218" s="551"/>
    </row>
    <row r="219" spans="1:9" ht="52.5" customHeight="1" thickBot="1">
      <c r="A219" s="340" t="s">
        <v>81</v>
      </c>
      <c r="B219" s="341" t="s">
        <v>70</v>
      </c>
      <c r="C219" s="126">
        <v>43374</v>
      </c>
      <c r="D219" s="109" t="s">
        <v>124</v>
      </c>
      <c r="E219" s="153">
        <v>6600</v>
      </c>
      <c r="F219" s="552" t="s">
        <v>79</v>
      </c>
      <c r="G219" s="553"/>
      <c r="H219" s="553"/>
      <c r="I219" s="554"/>
    </row>
    <row r="220" spans="1:9" ht="23.25">
      <c r="A220" s="555" t="s">
        <v>190</v>
      </c>
      <c r="B220" s="556"/>
      <c r="C220" s="556"/>
      <c r="D220" s="556"/>
      <c r="E220" s="556"/>
      <c r="F220" s="556"/>
      <c r="G220" s="556"/>
      <c r="H220" s="556"/>
      <c r="I220" s="557"/>
    </row>
    <row r="221" spans="1:9" ht="72.75" customHeight="1">
      <c r="A221" s="171" t="s">
        <v>35</v>
      </c>
      <c r="B221" s="342" t="s">
        <v>223</v>
      </c>
      <c r="C221" s="146">
        <v>43465</v>
      </c>
      <c r="D221" s="36" t="s">
        <v>180</v>
      </c>
      <c r="E221" s="94">
        <v>58</v>
      </c>
      <c r="F221" s="52" t="s">
        <v>79</v>
      </c>
      <c r="G221" s="40">
        <v>0</v>
      </c>
      <c r="H221" s="52" t="s">
        <v>12</v>
      </c>
      <c r="I221" s="343">
        <v>0</v>
      </c>
    </row>
    <row r="222" spans="1:9" ht="60" customHeight="1">
      <c r="A222" s="185" t="s">
        <v>36</v>
      </c>
      <c r="B222" s="335" t="s">
        <v>224</v>
      </c>
      <c r="C222" s="96">
        <v>43373</v>
      </c>
      <c r="D222" s="103" t="s">
        <v>3</v>
      </c>
      <c r="E222" s="103">
        <f>0.1+0.05+0.05+0.21+0.05+0.78+0.1+0.72</f>
        <v>2.06</v>
      </c>
      <c r="F222" s="52" t="s">
        <v>79</v>
      </c>
      <c r="G222" s="186">
        <v>0</v>
      </c>
      <c r="H222" s="52" t="s">
        <v>12</v>
      </c>
      <c r="I222" s="344">
        <v>0</v>
      </c>
    </row>
    <row r="223" spans="1:9" ht="96.75" customHeight="1" thickBot="1">
      <c r="A223" s="340" t="s">
        <v>44</v>
      </c>
      <c r="B223" s="345" t="s">
        <v>225</v>
      </c>
      <c r="C223" s="55">
        <v>43373</v>
      </c>
      <c r="D223" s="8" t="s">
        <v>147</v>
      </c>
      <c r="E223" s="109">
        <v>5</v>
      </c>
      <c r="F223" s="52" t="s">
        <v>79</v>
      </c>
      <c r="G223" s="8">
        <v>0</v>
      </c>
      <c r="H223" s="52" t="s">
        <v>12</v>
      </c>
      <c r="I223" s="346">
        <v>0</v>
      </c>
    </row>
    <row r="224" spans="1:9" ht="24" thickBot="1">
      <c r="A224" s="491" t="s">
        <v>189</v>
      </c>
      <c r="B224" s="492"/>
      <c r="C224" s="492"/>
      <c r="D224" s="492"/>
      <c r="E224" s="492"/>
      <c r="F224" s="492"/>
      <c r="G224" s="492"/>
      <c r="H224" s="492"/>
      <c r="I224" s="493"/>
    </row>
    <row r="225" spans="1:9" ht="23.25">
      <c r="A225" s="259" t="s">
        <v>35</v>
      </c>
      <c r="B225" s="347" t="s">
        <v>226</v>
      </c>
      <c r="C225" s="348">
        <v>43374</v>
      </c>
      <c r="D225" s="349" t="s">
        <v>1</v>
      </c>
      <c r="E225" s="349">
        <v>45</v>
      </c>
      <c r="F225" s="317">
        <v>1700</v>
      </c>
      <c r="G225" s="295">
        <v>0</v>
      </c>
      <c r="H225" s="317">
        <v>1700</v>
      </c>
      <c r="I225" s="318">
        <v>0</v>
      </c>
    </row>
    <row r="226" spans="1:9" ht="23.25">
      <c r="A226" s="161" t="s">
        <v>36</v>
      </c>
      <c r="B226" s="350" t="s">
        <v>227</v>
      </c>
      <c r="C226" s="35">
        <v>43374</v>
      </c>
      <c r="D226" s="296" t="s">
        <v>1</v>
      </c>
      <c r="E226" s="296">
        <v>4</v>
      </c>
      <c r="F226" s="351">
        <v>1200</v>
      </c>
      <c r="G226" s="186">
        <v>0</v>
      </c>
      <c r="H226" s="351">
        <v>1200</v>
      </c>
      <c r="I226" s="343">
        <v>0</v>
      </c>
    </row>
    <row r="227" spans="1:9" ht="42.75" customHeight="1">
      <c r="A227" s="205" t="s">
        <v>44</v>
      </c>
      <c r="B227" s="352" t="s">
        <v>228</v>
      </c>
      <c r="C227" s="280">
        <v>43465</v>
      </c>
      <c r="D227" s="122" t="s">
        <v>1</v>
      </c>
      <c r="E227" s="122">
        <v>49</v>
      </c>
      <c r="F227" s="351">
        <v>850</v>
      </c>
      <c r="G227" s="208">
        <v>0</v>
      </c>
      <c r="H227" s="351">
        <v>850</v>
      </c>
      <c r="I227" s="353">
        <v>0</v>
      </c>
    </row>
    <row r="228" spans="1:9" ht="23.25">
      <c r="A228" s="205" t="s">
        <v>45</v>
      </c>
      <c r="B228" s="354" t="s">
        <v>229</v>
      </c>
      <c r="C228" s="280">
        <v>43465</v>
      </c>
      <c r="D228" s="355" t="s">
        <v>1</v>
      </c>
      <c r="E228" s="355">
        <v>10</v>
      </c>
      <c r="F228" s="351">
        <v>650</v>
      </c>
      <c r="G228" s="208">
        <v>0</v>
      </c>
      <c r="H228" s="351">
        <v>650</v>
      </c>
      <c r="I228" s="353">
        <v>0</v>
      </c>
    </row>
    <row r="229" spans="1:9" ht="24" thickBot="1">
      <c r="A229" s="150" t="s">
        <v>46</v>
      </c>
      <c r="B229" s="356" t="s">
        <v>231</v>
      </c>
      <c r="C229" s="115">
        <v>43465</v>
      </c>
      <c r="D229" s="267" t="s">
        <v>1</v>
      </c>
      <c r="E229" s="267">
        <v>30</v>
      </c>
      <c r="F229" s="357">
        <v>1150</v>
      </c>
      <c r="G229" s="9">
        <v>0</v>
      </c>
      <c r="H229" s="357">
        <v>1150</v>
      </c>
      <c r="I229" s="11">
        <v>0</v>
      </c>
    </row>
    <row r="230" spans="1:28" ht="28.5" customHeight="1">
      <c r="A230" s="558" t="s">
        <v>99</v>
      </c>
      <c r="B230" s="559"/>
      <c r="C230" s="559"/>
      <c r="D230" s="559"/>
      <c r="E230" s="559"/>
      <c r="F230" s="559"/>
      <c r="G230" s="559"/>
      <c r="H230" s="559"/>
      <c r="I230" s="560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28.5" customHeight="1">
      <c r="A231" s="561" t="s">
        <v>159</v>
      </c>
      <c r="B231" s="562"/>
      <c r="C231" s="562"/>
      <c r="D231" s="562"/>
      <c r="E231" s="562"/>
      <c r="F231" s="562"/>
      <c r="G231" s="562"/>
      <c r="H231" s="562"/>
      <c r="I231" s="56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27" customHeight="1">
      <c r="A232" s="234" t="s">
        <v>35</v>
      </c>
      <c r="B232" s="162" t="s">
        <v>104</v>
      </c>
      <c r="C232" s="96">
        <v>43339</v>
      </c>
      <c r="D232" s="103" t="s">
        <v>1</v>
      </c>
      <c r="E232" s="103">
        <v>5</v>
      </c>
      <c r="F232" s="351">
        <v>1.3</v>
      </c>
      <c r="G232" s="351">
        <v>0</v>
      </c>
      <c r="H232" s="351">
        <v>1.3</v>
      </c>
      <c r="I232" s="324">
        <v>0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54" customHeight="1">
      <c r="A233" s="205" t="s">
        <v>36</v>
      </c>
      <c r="B233" s="162" t="s">
        <v>107</v>
      </c>
      <c r="C233" s="96">
        <v>43339</v>
      </c>
      <c r="D233" s="103" t="s">
        <v>1</v>
      </c>
      <c r="E233" s="103">
        <v>120</v>
      </c>
      <c r="F233" s="351">
        <v>50</v>
      </c>
      <c r="G233" s="351">
        <v>0</v>
      </c>
      <c r="H233" s="351">
        <v>50</v>
      </c>
      <c r="I233" s="324">
        <v>0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46.5" customHeight="1">
      <c r="A234" s="205" t="s">
        <v>44</v>
      </c>
      <c r="B234" s="162" t="s">
        <v>72</v>
      </c>
      <c r="C234" s="358">
        <v>43339</v>
      </c>
      <c r="D234" s="359" t="s">
        <v>1</v>
      </c>
      <c r="E234" s="359">
        <v>5</v>
      </c>
      <c r="F234" s="351">
        <v>0.8</v>
      </c>
      <c r="G234" s="351">
        <v>0</v>
      </c>
      <c r="H234" s="351">
        <v>0.8</v>
      </c>
      <c r="I234" s="324">
        <v>0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23.25" customHeight="1">
      <c r="A235" s="205" t="s">
        <v>45</v>
      </c>
      <c r="B235" s="360" t="s">
        <v>82</v>
      </c>
      <c r="C235" s="361"/>
      <c r="D235" s="362"/>
      <c r="E235" s="363"/>
      <c r="F235" s="364"/>
      <c r="G235" s="364"/>
      <c r="H235" s="365"/>
      <c r="I235" s="366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51" customHeight="1">
      <c r="A236" s="171"/>
      <c r="B236" s="34" t="s">
        <v>115</v>
      </c>
      <c r="C236" s="35">
        <v>43339</v>
      </c>
      <c r="D236" s="186" t="s">
        <v>1</v>
      </c>
      <c r="E236" s="186">
        <v>145</v>
      </c>
      <c r="F236" s="351">
        <v>67.8</v>
      </c>
      <c r="G236" s="351">
        <v>0</v>
      </c>
      <c r="H236" s="351">
        <v>67.8</v>
      </c>
      <c r="I236" s="351">
        <v>0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27.75" customHeight="1">
      <c r="A237" s="333"/>
      <c r="B237" s="367" t="s">
        <v>85</v>
      </c>
      <c r="C237" s="35">
        <v>43339</v>
      </c>
      <c r="D237" s="368" t="s">
        <v>1</v>
      </c>
      <c r="E237" s="272">
        <v>1497</v>
      </c>
      <c r="F237" s="369">
        <v>158.7</v>
      </c>
      <c r="G237" s="369">
        <v>0</v>
      </c>
      <c r="H237" s="369">
        <v>158.7</v>
      </c>
      <c r="I237" s="370">
        <v>0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48.75" customHeight="1">
      <c r="A238" s="371" t="s">
        <v>46</v>
      </c>
      <c r="B238" s="277" t="s">
        <v>73</v>
      </c>
      <c r="C238" s="372">
        <v>43339</v>
      </c>
      <c r="D238" s="147" t="s">
        <v>1</v>
      </c>
      <c r="E238" s="373">
        <v>414</v>
      </c>
      <c r="F238" s="351">
        <v>31</v>
      </c>
      <c r="G238" s="351">
        <v>0</v>
      </c>
      <c r="H238" s="351">
        <v>31</v>
      </c>
      <c r="I238" s="324">
        <v>0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48.75" customHeight="1">
      <c r="A239" s="374" t="s">
        <v>47</v>
      </c>
      <c r="B239" s="277" t="s">
        <v>105</v>
      </c>
      <c r="C239" s="96">
        <v>43344</v>
      </c>
      <c r="D239" s="186" t="s">
        <v>106</v>
      </c>
      <c r="E239" s="175">
        <v>1</v>
      </c>
      <c r="F239" s="351" t="s">
        <v>18</v>
      </c>
      <c r="G239" s="351" t="s">
        <v>18</v>
      </c>
      <c r="H239" s="351" t="s">
        <v>18</v>
      </c>
      <c r="I239" s="324" t="s">
        <v>18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9" ht="50.25" customHeight="1" thickBot="1">
      <c r="A240" s="150" t="s">
        <v>48</v>
      </c>
      <c r="B240" s="375" t="s">
        <v>2</v>
      </c>
      <c r="C240" s="115">
        <v>43339</v>
      </c>
      <c r="D240" s="9" t="s">
        <v>6</v>
      </c>
      <c r="E240" s="376">
        <v>2</v>
      </c>
      <c r="F240" s="357">
        <v>12</v>
      </c>
      <c r="G240" s="357">
        <v>0</v>
      </c>
      <c r="H240" s="357">
        <v>12</v>
      </c>
      <c r="I240" s="332">
        <v>0</v>
      </c>
    </row>
    <row r="241" spans="1:9" ht="24.75" customHeight="1">
      <c r="A241" s="564" t="s">
        <v>158</v>
      </c>
      <c r="B241" s="505"/>
      <c r="C241" s="505"/>
      <c r="D241" s="505"/>
      <c r="E241" s="505"/>
      <c r="F241" s="505"/>
      <c r="G241" s="505"/>
      <c r="H241" s="505"/>
      <c r="I241" s="506"/>
    </row>
    <row r="242" spans="1:14" ht="54" customHeight="1">
      <c r="A242" s="185" t="s">
        <v>35</v>
      </c>
      <c r="B242" s="471" t="s">
        <v>140</v>
      </c>
      <c r="C242" s="96">
        <v>43373</v>
      </c>
      <c r="D242" s="103" t="s">
        <v>32</v>
      </c>
      <c r="E242" s="103">
        <v>2</v>
      </c>
      <c r="F242" s="103" t="s">
        <v>18</v>
      </c>
      <c r="G242" s="103" t="s">
        <v>18</v>
      </c>
      <c r="H242" s="41" t="s">
        <v>12</v>
      </c>
      <c r="I242" s="449" t="s">
        <v>18</v>
      </c>
      <c r="J242" s="377"/>
      <c r="K242" s="378"/>
      <c r="L242" s="378"/>
      <c r="M242" s="378"/>
      <c r="N242" s="378"/>
    </row>
    <row r="243" spans="1:14" ht="32.25" customHeight="1">
      <c r="A243" s="185" t="s">
        <v>36</v>
      </c>
      <c r="B243" s="379" t="s">
        <v>177</v>
      </c>
      <c r="C243" s="380">
        <v>43373</v>
      </c>
      <c r="D243" s="147" t="s">
        <v>32</v>
      </c>
      <c r="E243" s="147">
        <v>1</v>
      </c>
      <c r="F243" s="147" t="s">
        <v>18</v>
      </c>
      <c r="G243" s="147" t="s">
        <v>18</v>
      </c>
      <c r="H243" s="381" t="s">
        <v>12</v>
      </c>
      <c r="I243" s="165" t="s">
        <v>18</v>
      </c>
      <c r="J243" s="7"/>
      <c r="K243" s="7"/>
      <c r="L243" s="7"/>
      <c r="M243" s="7"/>
      <c r="N243" s="7"/>
    </row>
    <row r="244" spans="1:9" ht="29.25" customHeight="1">
      <c r="A244" s="171" t="s">
        <v>44</v>
      </c>
      <c r="B244" s="382" t="s">
        <v>39</v>
      </c>
      <c r="C244" s="380">
        <v>43373</v>
      </c>
      <c r="D244" s="147" t="s">
        <v>32</v>
      </c>
      <c r="E244" s="383">
        <v>2</v>
      </c>
      <c r="F244" s="381" t="s">
        <v>18</v>
      </c>
      <c r="G244" s="381" t="s">
        <v>18</v>
      </c>
      <c r="H244" s="381" t="s">
        <v>12</v>
      </c>
      <c r="I244" s="344" t="s">
        <v>18</v>
      </c>
    </row>
    <row r="245" spans="1:9" ht="48.75" customHeight="1">
      <c r="A245" s="205" t="s">
        <v>45</v>
      </c>
      <c r="B245" s="384" t="s">
        <v>101</v>
      </c>
      <c r="C245" s="358">
        <v>43373</v>
      </c>
      <c r="D245" s="359" t="s">
        <v>32</v>
      </c>
      <c r="E245" s="229">
        <v>1</v>
      </c>
      <c r="F245" s="41" t="s">
        <v>18</v>
      </c>
      <c r="G245" s="41" t="s">
        <v>18</v>
      </c>
      <c r="H245" s="41" t="s">
        <v>12</v>
      </c>
      <c r="I245" s="343" t="s">
        <v>18</v>
      </c>
    </row>
    <row r="246" spans="1:9" ht="54" customHeight="1">
      <c r="A246" s="185" t="s">
        <v>46</v>
      </c>
      <c r="B246" s="384" t="s">
        <v>102</v>
      </c>
      <c r="C246" s="358">
        <v>43373</v>
      </c>
      <c r="D246" s="358" t="s">
        <v>32</v>
      </c>
      <c r="E246" s="175">
        <v>15</v>
      </c>
      <c r="F246" s="41" t="s">
        <v>18</v>
      </c>
      <c r="G246" s="41" t="s">
        <v>18</v>
      </c>
      <c r="H246" s="41" t="s">
        <v>12</v>
      </c>
      <c r="I246" s="343" t="s">
        <v>18</v>
      </c>
    </row>
    <row r="247" spans="1:9" ht="55.5" customHeight="1">
      <c r="A247" s="185" t="s">
        <v>47</v>
      </c>
      <c r="B247" s="384" t="s">
        <v>235</v>
      </c>
      <c r="C247" s="358">
        <v>43373</v>
      </c>
      <c r="D247" s="358" t="s">
        <v>32</v>
      </c>
      <c r="E247" s="175">
        <v>11</v>
      </c>
      <c r="F247" s="41" t="s">
        <v>18</v>
      </c>
      <c r="G247" s="41" t="s">
        <v>18</v>
      </c>
      <c r="H247" s="41" t="s">
        <v>12</v>
      </c>
      <c r="I247" s="343" t="s">
        <v>18</v>
      </c>
    </row>
    <row r="248" spans="1:9" ht="53.25" customHeight="1">
      <c r="A248" s="161" t="s">
        <v>48</v>
      </c>
      <c r="B248" s="384" t="s">
        <v>150</v>
      </c>
      <c r="C248" s="96">
        <v>43465</v>
      </c>
      <c r="D248" s="96" t="s">
        <v>3</v>
      </c>
      <c r="E248" s="80">
        <v>260.86</v>
      </c>
      <c r="F248" s="41" t="s">
        <v>18</v>
      </c>
      <c r="G248" s="41" t="s">
        <v>18</v>
      </c>
      <c r="H248" s="41" t="s">
        <v>12</v>
      </c>
      <c r="I248" s="343" t="s">
        <v>18</v>
      </c>
    </row>
    <row r="249" spans="1:9" ht="50.25" customHeight="1">
      <c r="A249" s="205" t="s">
        <v>49</v>
      </c>
      <c r="B249" s="385" t="s">
        <v>151</v>
      </c>
      <c r="C249" s="386">
        <v>43465</v>
      </c>
      <c r="D249" s="386" t="s">
        <v>3</v>
      </c>
      <c r="E249" s="123">
        <v>183.55</v>
      </c>
      <c r="F249" s="41" t="s">
        <v>18</v>
      </c>
      <c r="G249" s="52" t="s">
        <v>18</v>
      </c>
      <c r="H249" s="41" t="s">
        <v>12</v>
      </c>
      <c r="I249" s="353" t="s">
        <v>18</v>
      </c>
    </row>
    <row r="250" spans="1:9" ht="31.5" customHeight="1" thickBot="1">
      <c r="A250" s="150" t="s">
        <v>203</v>
      </c>
      <c r="B250" s="387" t="s">
        <v>178</v>
      </c>
      <c r="C250" s="152">
        <v>43373</v>
      </c>
      <c r="D250" s="152" t="s">
        <v>3</v>
      </c>
      <c r="E250" s="127">
        <v>0.86</v>
      </c>
      <c r="F250" s="381">
        <v>27734</v>
      </c>
      <c r="G250" s="331" t="s">
        <v>18</v>
      </c>
      <c r="H250" s="381">
        <f>F250</f>
        <v>27734</v>
      </c>
      <c r="I250" s="339" t="s">
        <v>18</v>
      </c>
    </row>
    <row r="251" spans="1:9" ht="25.5" customHeight="1">
      <c r="A251" s="564" t="s">
        <v>152</v>
      </c>
      <c r="B251" s="565"/>
      <c r="C251" s="565"/>
      <c r="D251" s="565"/>
      <c r="E251" s="565"/>
      <c r="F251" s="565"/>
      <c r="G251" s="565"/>
      <c r="H251" s="565"/>
      <c r="I251" s="566"/>
    </row>
    <row r="252" spans="1:9" ht="31.5" customHeight="1">
      <c r="A252" s="388" t="s">
        <v>35</v>
      </c>
      <c r="B252" s="389" t="s">
        <v>94</v>
      </c>
      <c r="C252" s="96">
        <v>43344</v>
      </c>
      <c r="D252" s="96" t="s">
        <v>3</v>
      </c>
      <c r="E252" s="78">
        <v>28.9</v>
      </c>
      <c r="F252" s="567" t="s">
        <v>79</v>
      </c>
      <c r="G252" s="568"/>
      <c r="H252" s="568"/>
      <c r="I252" s="569"/>
    </row>
    <row r="253" spans="1:9" ht="31.5" customHeight="1">
      <c r="A253" s="390" t="s">
        <v>36</v>
      </c>
      <c r="B253" s="391" t="s">
        <v>95</v>
      </c>
      <c r="C253" s="372">
        <v>43344</v>
      </c>
      <c r="D253" s="372" t="s">
        <v>3</v>
      </c>
      <c r="E253" s="148">
        <v>25.3</v>
      </c>
      <c r="F253" s="570"/>
      <c r="G253" s="512"/>
      <c r="H253" s="512"/>
      <c r="I253" s="513"/>
    </row>
    <row r="254" spans="1:9" ht="26.25" customHeight="1">
      <c r="A254" s="388" t="s">
        <v>44</v>
      </c>
      <c r="B254" s="389" t="s">
        <v>102</v>
      </c>
      <c r="C254" s="96">
        <v>43344</v>
      </c>
      <c r="D254" s="96" t="s">
        <v>32</v>
      </c>
      <c r="E254" s="175">
        <v>1</v>
      </c>
      <c r="F254" s="570"/>
      <c r="G254" s="512"/>
      <c r="H254" s="512"/>
      <c r="I254" s="513"/>
    </row>
    <row r="255" spans="1:9" ht="30" customHeight="1">
      <c r="A255" s="388" t="s">
        <v>45</v>
      </c>
      <c r="B255" s="389" t="s">
        <v>109</v>
      </c>
      <c r="C255" s="392" t="s">
        <v>191</v>
      </c>
      <c r="D255" s="96" t="s">
        <v>3</v>
      </c>
      <c r="E255" s="79">
        <v>0.23</v>
      </c>
      <c r="F255" s="570"/>
      <c r="G255" s="512"/>
      <c r="H255" s="512"/>
      <c r="I255" s="513"/>
    </row>
    <row r="256" spans="1:9" ht="45.75" customHeight="1">
      <c r="A256" s="393" t="s">
        <v>46</v>
      </c>
      <c r="B256" s="394" t="s">
        <v>108</v>
      </c>
      <c r="C256" s="386">
        <v>43344</v>
      </c>
      <c r="D256" s="386" t="s">
        <v>32</v>
      </c>
      <c r="E256" s="395">
        <v>2</v>
      </c>
      <c r="F256" s="570"/>
      <c r="G256" s="512"/>
      <c r="H256" s="512"/>
      <c r="I256" s="513"/>
    </row>
    <row r="257" spans="1:9" ht="27" customHeight="1" thickBot="1">
      <c r="A257" s="396" t="s">
        <v>47</v>
      </c>
      <c r="B257" s="397" t="s">
        <v>101</v>
      </c>
      <c r="C257" s="152">
        <v>43344</v>
      </c>
      <c r="D257" s="152" t="s">
        <v>32</v>
      </c>
      <c r="E257" s="398">
        <v>1</v>
      </c>
      <c r="F257" s="571"/>
      <c r="G257" s="572"/>
      <c r="H257" s="572"/>
      <c r="I257" s="573"/>
    </row>
    <row r="258" spans="1:9" ht="23.25">
      <c r="A258" s="574"/>
      <c r="B258" s="575"/>
      <c r="C258" s="399"/>
      <c r="D258" s="399"/>
      <c r="E258" s="400"/>
      <c r="F258" s="401"/>
      <c r="G258" s="401"/>
      <c r="H258" s="401"/>
      <c r="I258" s="401"/>
    </row>
    <row r="259" spans="1:9" ht="23.25">
      <c r="A259" s="574"/>
      <c r="B259" s="575"/>
      <c r="C259" s="399"/>
      <c r="D259" s="399"/>
      <c r="E259" s="400"/>
      <c r="F259" s="401"/>
      <c r="G259" s="401"/>
      <c r="H259" s="401"/>
      <c r="I259" s="401"/>
    </row>
    <row r="260" spans="1:9" ht="23.25">
      <c r="A260" s="402"/>
      <c r="B260" s="403"/>
      <c r="C260" s="399"/>
      <c r="D260" s="399"/>
      <c r="E260" s="400"/>
      <c r="F260" s="401"/>
      <c r="G260" s="401"/>
      <c r="H260" s="401"/>
      <c r="I260" s="401"/>
    </row>
    <row r="261" spans="1:9" ht="23.25">
      <c r="A261" s="2"/>
      <c r="B261" s="2"/>
      <c r="C261" s="399"/>
      <c r="D261" s="399"/>
      <c r="E261" s="400"/>
      <c r="F261" s="401"/>
      <c r="G261" s="401"/>
      <c r="H261" s="401"/>
      <c r="I261" s="401"/>
    </row>
    <row r="262" spans="1:9" ht="23.25">
      <c r="A262" s="2"/>
      <c r="B262" s="2"/>
      <c r="C262" s="399"/>
      <c r="D262" s="399"/>
      <c r="E262" s="400"/>
      <c r="F262" s="401"/>
      <c r="G262" s="401"/>
      <c r="H262" s="401"/>
      <c r="I262" s="401"/>
    </row>
    <row r="263" spans="1:9" ht="23.25">
      <c r="A263" s="402"/>
      <c r="B263" s="403"/>
      <c r="C263" s="399"/>
      <c r="D263" s="399"/>
      <c r="E263" s="400"/>
      <c r="F263" s="401"/>
      <c r="G263" s="401"/>
      <c r="H263" s="401"/>
      <c r="I263" s="401"/>
    </row>
    <row r="264" spans="1:9" ht="23.25">
      <c r="A264" s="402"/>
      <c r="B264" s="403"/>
      <c r="C264" s="399"/>
      <c r="D264" s="399"/>
      <c r="E264" s="400"/>
      <c r="F264" s="401"/>
      <c r="G264" s="401"/>
      <c r="H264" s="401"/>
      <c r="I264" s="401"/>
    </row>
    <row r="265" spans="1:9" ht="23.25">
      <c r="A265" s="402"/>
      <c r="B265" s="403"/>
      <c r="C265" s="399"/>
      <c r="D265" s="399"/>
      <c r="E265" s="400"/>
      <c r="F265" s="401"/>
      <c r="G265" s="401"/>
      <c r="H265" s="401"/>
      <c r="I265" s="401"/>
    </row>
    <row r="266" spans="1:9" ht="23.25">
      <c r="A266" s="402"/>
      <c r="B266" s="403"/>
      <c r="C266" s="399"/>
      <c r="D266" s="399"/>
      <c r="E266" s="400"/>
      <c r="F266" s="401"/>
      <c r="G266" s="401"/>
      <c r="H266" s="401"/>
      <c r="I266" s="401"/>
    </row>
    <row r="267" spans="1:9" ht="23.25">
      <c r="A267" s="402"/>
      <c r="B267" s="403"/>
      <c r="C267" s="399"/>
      <c r="D267" s="399"/>
      <c r="E267" s="400"/>
      <c r="F267" s="401"/>
      <c r="G267" s="401"/>
      <c r="H267" s="401"/>
      <c r="I267" s="401"/>
    </row>
    <row r="268" spans="1:9" ht="23.25">
      <c r="A268" s="402"/>
      <c r="B268" s="403"/>
      <c r="C268" s="399"/>
      <c r="D268" s="399"/>
      <c r="E268" s="400"/>
      <c r="F268" s="401"/>
      <c r="G268" s="401"/>
      <c r="H268" s="401"/>
      <c r="I268" s="401"/>
    </row>
    <row r="269" spans="1:9" ht="23.25">
      <c r="A269" s="402"/>
      <c r="B269" s="403"/>
      <c r="C269" s="399"/>
      <c r="D269" s="399"/>
      <c r="E269" s="400"/>
      <c r="F269" s="401"/>
      <c r="G269" s="401"/>
      <c r="H269" s="401"/>
      <c r="I269" s="401"/>
    </row>
    <row r="270" spans="1:9" ht="23.25">
      <c r="A270" s="574"/>
      <c r="B270" s="575"/>
      <c r="C270" s="399"/>
      <c r="D270" s="399"/>
      <c r="E270" s="400"/>
      <c r="F270" s="401"/>
      <c r="G270" s="401"/>
      <c r="H270" s="401"/>
      <c r="I270" s="401"/>
    </row>
    <row r="271" spans="1:9" ht="23.25">
      <c r="A271" s="574"/>
      <c r="B271" s="575"/>
      <c r="C271" s="399"/>
      <c r="D271" s="399"/>
      <c r="E271" s="400"/>
      <c r="F271" s="401"/>
      <c r="G271" s="401"/>
      <c r="H271" s="401"/>
      <c r="I271" s="401"/>
    </row>
    <row r="272" spans="1:9" ht="23.25">
      <c r="A272" s="574"/>
      <c r="B272" s="575"/>
      <c r="C272" s="399"/>
      <c r="D272" s="399"/>
      <c r="E272" s="400"/>
      <c r="F272" s="401"/>
      <c r="G272" s="401"/>
      <c r="H272" s="401"/>
      <c r="I272" s="401"/>
    </row>
    <row r="273" spans="1:9" ht="23.25">
      <c r="A273" s="574"/>
      <c r="B273" s="575"/>
      <c r="C273" s="399"/>
      <c r="D273" s="399"/>
      <c r="E273" s="400"/>
      <c r="F273" s="401"/>
      <c r="G273" s="401"/>
      <c r="H273" s="401"/>
      <c r="I273" s="401"/>
    </row>
    <row r="274" spans="1:9" ht="23.25">
      <c r="A274" s="402"/>
      <c r="B274" s="403"/>
      <c r="C274" s="399"/>
      <c r="D274" s="399"/>
      <c r="E274" s="400"/>
      <c r="F274" s="401"/>
      <c r="G274" s="401"/>
      <c r="H274" s="401"/>
      <c r="I274" s="401"/>
    </row>
    <row r="275" spans="1:9" ht="23.25">
      <c r="A275" s="576"/>
      <c r="B275" s="577"/>
      <c r="C275" s="399"/>
      <c r="D275" s="399"/>
      <c r="E275" s="400"/>
      <c r="F275" s="401"/>
      <c r="G275" s="401"/>
      <c r="H275" s="401"/>
      <c r="I275" s="401"/>
    </row>
    <row r="276" spans="1:9" ht="23.25">
      <c r="A276" s="576"/>
      <c r="B276" s="577"/>
      <c r="C276" s="399"/>
      <c r="D276" s="399"/>
      <c r="E276" s="400"/>
      <c r="F276" s="401"/>
      <c r="G276" s="401"/>
      <c r="H276" s="401"/>
      <c r="I276" s="401"/>
    </row>
    <row r="277" spans="1:9" ht="23.25">
      <c r="A277" s="402"/>
      <c r="B277" s="403"/>
      <c r="C277" s="399"/>
      <c r="D277" s="399"/>
      <c r="E277" s="400"/>
      <c r="F277" s="401"/>
      <c r="G277" s="401"/>
      <c r="H277" s="401"/>
      <c r="I277" s="401"/>
    </row>
    <row r="278" spans="1:9" ht="23.25">
      <c r="A278" s="402"/>
      <c r="B278" s="403"/>
      <c r="C278" s="399"/>
      <c r="D278" s="399"/>
      <c r="E278" s="400"/>
      <c r="F278" s="401"/>
      <c r="G278" s="401"/>
      <c r="H278" s="401"/>
      <c r="I278" s="401"/>
    </row>
    <row r="279" spans="1:9" ht="23.25">
      <c r="A279" s="402"/>
      <c r="B279" s="403"/>
      <c r="C279" s="399"/>
      <c r="D279" s="399"/>
      <c r="E279" s="400"/>
      <c r="F279" s="401"/>
      <c r="G279" s="401"/>
      <c r="H279" s="401"/>
      <c r="I279" s="401"/>
    </row>
    <row r="280" spans="1:9" ht="23.25">
      <c r="A280" s="2"/>
      <c r="B280" s="2"/>
      <c r="C280" s="399"/>
      <c r="D280" s="399"/>
      <c r="E280" s="400"/>
      <c r="F280" s="401"/>
      <c r="G280" s="401"/>
      <c r="H280" s="401"/>
      <c r="I280" s="401"/>
    </row>
    <row r="281" spans="1:9" ht="23.25">
      <c r="A281" s="2"/>
      <c r="B281" s="2"/>
      <c r="C281" s="399"/>
      <c r="D281" s="399"/>
      <c r="E281" s="400"/>
      <c r="F281" s="401"/>
      <c r="G281" s="401"/>
      <c r="H281" s="401"/>
      <c r="I281" s="401"/>
    </row>
    <row r="282" spans="1:9" ht="23.25">
      <c r="A282" s="2"/>
      <c r="B282" s="2"/>
      <c r="C282" s="404"/>
      <c r="D282" s="404"/>
      <c r="E282" s="405"/>
      <c r="F282" s="406"/>
      <c r="G282" s="406"/>
      <c r="H282" s="406"/>
      <c r="I282" s="407"/>
    </row>
    <row r="283" spans="1:9" ht="23.25">
      <c r="A283" s="408"/>
      <c r="B283" s="408"/>
      <c r="C283" s="408"/>
      <c r="D283" s="408"/>
      <c r="E283" s="408"/>
      <c r="F283" s="408"/>
      <c r="G283" s="408"/>
      <c r="H283" s="408"/>
      <c r="I283" s="408"/>
    </row>
    <row r="284" spans="1:9" ht="23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23.25">
      <c r="A285" s="576"/>
      <c r="B285" s="577"/>
      <c r="C285" s="409"/>
      <c r="D285" s="407"/>
      <c r="E285" s="407"/>
      <c r="F285" s="410"/>
      <c r="G285" s="411"/>
      <c r="H285" s="410"/>
      <c r="I285" s="411"/>
    </row>
    <row r="286" spans="1:9" ht="23.25">
      <c r="A286" s="576"/>
      <c r="B286" s="577"/>
      <c r="C286" s="409"/>
      <c r="D286" s="407"/>
      <c r="E286" s="407"/>
      <c r="F286" s="410"/>
      <c r="G286" s="411"/>
      <c r="H286" s="410"/>
      <c r="I286" s="411"/>
    </row>
    <row r="287" spans="2:9" ht="23.25">
      <c r="B287" s="7"/>
      <c r="C287" s="412"/>
      <c r="D287" s="413"/>
      <c r="E287" s="413"/>
      <c r="F287" s="414"/>
      <c r="G287" s="7"/>
      <c r="H287" s="414"/>
      <c r="I287" s="7"/>
    </row>
    <row r="288" spans="2:9" ht="23.25">
      <c r="B288" s="7"/>
      <c r="C288" s="412"/>
      <c r="D288" s="413"/>
      <c r="E288" s="413"/>
      <c r="F288" s="414"/>
      <c r="G288" s="7"/>
      <c r="H288" s="414"/>
      <c r="I288" s="7"/>
    </row>
    <row r="289" spans="1:9" ht="23.25">
      <c r="A289" s="415"/>
      <c r="B289" s="7"/>
      <c r="C289" s="412"/>
      <c r="D289" s="413"/>
      <c r="E289" s="413"/>
      <c r="F289" s="414"/>
      <c r="G289" s="7"/>
      <c r="H289" s="414"/>
      <c r="I289" s="7"/>
    </row>
    <row r="290" spans="1:9" ht="23.25">
      <c r="A290" s="415"/>
      <c r="B290" s="7"/>
      <c r="C290" s="412"/>
      <c r="D290" s="413"/>
      <c r="E290" s="413"/>
      <c r="F290" s="414"/>
      <c r="G290" s="7"/>
      <c r="H290" s="414"/>
      <c r="I290" s="7"/>
    </row>
    <row r="291" spans="1:9" ht="23.25">
      <c r="A291" s="415"/>
      <c r="B291" s="7"/>
      <c r="C291" s="412"/>
      <c r="D291" s="413"/>
      <c r="E291" s="413"/>
      <c r="F291" s="414"/>
      <c r="G291" s="7"/>
      <c r="H291" s="414"/>
      <c r="I291" s="7"/>
    </row>
    <row r="292" ht="19.5" customHeight="1">
      <c r="A292" s="416"/>
    </row>
    <row r="295" ht="23.25"/>
    <row r="296" spans="5:6" ht="19.5" customHeight="1">
      <c r="E296" s="218"/>
      <c r="F296" s="218"/>
    </row>
    <row r="300" ht="27" customHeight="1"/>
    <row r="301" ht="29.25" customHeight="1"/>
    <row r="308" ht="23.25"/>
    <row r="309" ht="23.25"/>
    <row r="312" ht="15" customHeight="1"/>
    <row r="313" ht="16.5" customHeight="1"/>
    <row r="314" ht="23.25" customHeight="1"/>
    <row r="315" ht="19.5" customHeight="1"/>
    <row r="318" ht="25.5" customHeight="1"/>
    <row r="319" ht="19.5" customHeight="1"/>
    <row r="322" spans="1:2" ht="19.5" customHeight="1">
      <c r="A322" s="576" t="s">
        <v>202</v>
      </c>
      <c r="B322" s="473"/>
    </row>
    <row r="323" spans="1:2" ht="19.5" customHeight="1">
      <c r="A323" s="576" t="s">
        <v>182</v>
      </c>
      <c r="B323" s="473"/>
    </row>
    <row r="347" ht="23.25"/>
    <row r="348" ht="23.25">
      <c r="A348" s="417"/>
    </row>
    <row r="349" ht="19.5" customHeight="1">
      <c r="A349" s="417"/>
    </row>
    <row r="354" ht="23.25"/>
    <row r="355" ht="19.5" customHeight="1">
      <c r="A355" s="418"/>
    </row>
  </sheetData>
  <sheetProtection/>
  <mergeCells count="66">
    <mergeCell ref="A275:B275"/>
    <mergeCell ref="A276:B276"/>
    <mergeCell ref="A285:B285"/>
    <mergeCell ref="A286:B286"/>
    <mergeCell ref="A322:B322"/>
    <mergeCell ref="A323:B323"/>
    <mergeCell ref="A258:B258"/>
    <mergeCell ref="A259:B259"/>
    <mergeCell ref="A270:B270"/>
    <mergeCell ref="A271:B271"/>
    <mergeCell ref="A272:B272"/>
    <mergeCell ref="A273:B273"/>
    <mergeCell ref="A224:I224"/>
    <mergeCell ref="A230:I230"/>
    <mergeCell ref="A231:I231"/>
    <mergeCell ref="A241:I241"/>
    <mergeCell ref="A251:I251"/>
    <mergeCell ref="F252:I257"/>
    <mergeCell ref="F215:I215"/>
    <mergeCell ref="A216:I216"/>
    <mergeCell ref="D217:I217"/>
    <mergeCell ref="D218:I218"/>
    <mergeCell ref="F219:I219"/>
    <mergeCell ref="A220:I220"/>
    <mergeCell ref="C203:C204"/>
    <mergeCell ref="D203:D204"/>
    <mergeCell ref="A205:I205"/>
    <mergeCell ref="A206:I206"/>
    <mergeCell ref="A212:I212"/>
    <mergeCell ref="D213:I213"/>
    <mergeCell ref="A176:I176"/>
    <mergeCell ref="D189:D191"/>
    <mergeCell ref="D192:D194"/>
    <mergeCell ref="D195:D197"/>
    <mergeCell ref="D198:D200"/>
    <mergeCell ref="A201:I201"/>
    <mergeCell ref="D133:D135"/>
    <mergeCell ref="A136:A139"/>
    <mergeCell ref="A140:A142"/>
    <mergeCell ref="A143:I143"/>
    <mergeCell ref="A156:I156"/>
    <mergeCell ref="A175:I175"/>
    <mergeCell ref="A97:I97"/>
    <mergeCell ref="F100:F101"/>
    <mergeCell ref="I100:I101"/>
    <mergeCell ref="A102:I102"/>
    <mergeCell ref="A119:I119"/>
    <mergeCell ref="A132:I132"/>
    <mergeCell ref="J11:J12"/>
    <mergeCell ref="A14:I14"/>
    <mergeCell ref="A15:I15"/>
    <mergeCell ref="A16:A22"/>
    <mergeCell ref="A92:I92"/>
    <mergeCell ref="A93:I93"/>
    <mergeCell ref="A9:I9"/>
    <mergeCell ref="A11:A12"/>
    <mergeCell ref="B11:B12"/>
    <mergeCell ref="C11:C12"/>
    <mergeCell ref="D11:F11"/>
    <mergeCell ref="G11:I11"/>
    <mergeCell ref="F1:I1"/>
    <mergeCell ref="F2:I2"/>
    <mergeCell ref="F3:I3"/>
    <mergeCell ref="F4:I4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headerFooter differentFirst="1">
    <oddHeader>&amp;C&amp;"Times New Roman,обычный"&amp;18&amp;P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*</cp:lastModifiedBy>
  <cp:lastPrinted>2018-05-17T09:45:55Z</cp:lastPrinted>
  <dcterms:created xsi:type="dcterms:W3CDTF">1996-10-08T23:32:33Z</dcterms:created>
  <dcterms:modified xsi:type="dcterms:W3CDTF">2018-05-30T07:37:22Z</dcterms:modified>
  <cp:category/>
  <cp:version/>
  <cp:contentType/>
  <cp:contentStatus/>
</cp:coreProperties>
</file>