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050" windowWidth="19320" windowHeight="11160"/>
  </bookViews>
  <sheets>
    <sheet name="для отдела РМ (новая форма)" sheetId="4" r:id="rId1"/>
    <sheet name="Лист1" sheetId="5" r:id="rId2"/>
    <sheet name="Лист2" sheetId="6" r:id="rId3"/>
  </sheets>
  <definedNames>
    <definedName name="_xlnm.Print_Titles" localSheetId="0">'для отдела РМ (новая форма)'!$13:$16</definedName>
  </definedNames>
  <calcPr calcId="145621"/>
</workbook>
</file>

<file path=xl/calcChain.xml><?xml version="1.0" encoding="utf-8"?>
<calcChain xmlns="http://schemas.openxmlformats.org/spreadsheetml/2006/main">
  <c r="N197" i="4" l="1"/>
  <c r="N67" i="4"/>
  <c r="N168" i="4"/>
  <c r="P112" i="4" l="1"/>
  <c r="O112" i="4"/>
  <c r="S102" i="4" l="1"/>
  <c r="P18" i="4"/>
  <c r="P107" i="4"/>
  <c r="O107" i="4"/>
  <c r="P111" i="4"/>
  <c r="O111" i="4"/>
  <c r="P54" i="4"/>
  <c r="P53" i="4"/>
  <c r="O54" i="4"/>
  <c r="O53" i="4"/>
  <c r="O67" i="4"/>
  <c r="N181" i="4" l="1"/>
  <c r="S228" i="4"/>
  <c r="S227" i="4"/>
  <c r="N70" i="4" l="1"/>
  <c r="N27" i="4" l="1"/>
  <c r="N19" i="4" s="1"/>
  <c r="N71" i="4"/>
  <c r="N82" i="4"/>
  <c r="S83" i="4"/>
  <c r="S84" i="4"/>
  <c r="S87" i="4"/>
  <c r="S30" i="4" l="1"/>
  <c r="N22" i="4" l="1"/>
  <c r="N179" i="4" l="1"/>
  <c r="N182" i="4"/>
  <c r="N206" i="4" l="1"/>
  <c r="N107" i="4" l="1"/>
  <c r="N106" i="4"/>
  <c r="N111" i="4"/>
  <c r="N91" i="4" l="1"/>
  <c r="N92" i="4"/>
  <c r="N98" i="4"/>
  <c r="N29" i="4" l="1"/>
  <c r="S29" i="4" s="1"/>
  <c r="N33" i="4"/>
  <c r="S35" i="4"/>
  <c r="S34" i="4"/>
  <c r="N185" i="4" l="1"/>
  <c r="M18" i="4" l="1"/>
  <c r="M197" i="4"/>
  <c r="M19" i="4" l="1"/>
  <c r="M119" i="4" l="1"/>
  <c r="S122" i="4"/>
  <c r="S123" i="4"/>
  <c r="M126" i="4"/>
  <c r="S128" i="4"/>
  <c r="S127" i="4"/>
  <c r="M91" i="4"/>
  <c r="M92" i="4"/>
  <c r="S94" i="4"/>
  <c r="S95" i="4"/>
  <c r="M98" i="4"/>
  <c r="S100" i="4"/>
  <c r="S99" i="4"/>
  <c r="N186" i="4" l="1"/>
  <c r="O185" i="4" l="1"/>
  <c r="S62" i="4" l="1"/>
  <c r="O125" i="4" l="1"/>
  <c r="N125" i="4"/>
  <c r="S72" i="4"/>
  <c r="M47" i="4"/>
  <c r="L47" i="4"/>
  <c r="R32" i="4"/>
  <c r="Q32" i="4"/>
  <c r="P32" i="4"/>
  <c r="O32" i="4"/>
  <c r="P70" i="4" l="1"/>
  <c r="O70" i="4"/>
  <c r="P74" i="4"/>
  <c r="S245" i="4" l="1"/>
  <c r="S242" i="4"/>
  <c r="S241" i="4"/>
  <c r="S240" i="4"/>
  <c r="S239" i="4"/>
  <c r="S238" i="4"/>
  <c r="S237" i="4"/>
  <c r="S236" i="4"/>
  <c r="S235" i="4"/>
  <c r="S234" i="4"/>
  <c r="S233" i="4"/>
  <c r="S232" i="4"/>
  <c r="S231" i="4"/>
  <c r="S214" i="4"/>
  <c r="S218" i="4"/>
  <c r="S216" i="4"/>
  <c r="S208" i="4"/>
  <c r="S207" i="4"/>
  <c r="S205" i="4"/>
  <c r="S203" i="4"/>
  <c r="S201" i="4"/>
  <c r="S199" i="4"/>
  <c r="S197" i="4"/>
  <c r="S195" i="4"/>
  <c r="S194" i="4"/>
  <c r="S193" i="4"/>
  <c r="S192" i="4"/>
  <c r="S191" i="4"/>
  <c r="S190" i="4"/>
  <c r="S189" i="4"/>
  <c r="S188" i="4"/>
  <c r="S187" i="4"/>
  <c r="S184" i="4"/>
  <c r="S176" i="4"/>
  <c r="S174" i="4"/>
  <c r="S172" i="4"/>
  <c r="S170" i="4"/>
  <c r="S169" i="4"/>
  <c r="S168" i="4"/>
  <c r="S167" i="4"/>
  <c r="S166" i="4"/>
  <c r="S164" i="4"/>
  <c r="S163" i="4"/>
  <c r="S162" i="4"/>
  <c r="S161" i="4"/>
  <c r="S160" i="4"/>
  <c r="S159" i="4"/>
  <c r="S158" i="4"/>
  <c r="S157" i="4"/>
  <c r="S154" i="4"/>
  <c r="S153" i="4"/>
  <c r="S152" i="4"/>
  <c r="S151" i="4"/>
  <c r="S150" i="4"/>
  <c r="S149" i="4"/>
  <c r="S148" i="4"/>
  <c r="S146" i="4"/>
  <c r="S145" i="4"/>
  <c r="S144" i="4"/>
  <c r="S143" i="4"/>
  <c r="S141" i="4"/>
  <c r="S139" i="4"/>
  <c r="R136" i="4"/>
  <c r="Q136" i="4"/>
  <c r="S137" i="4"/>
  <c r="S134" i="4"/>
  <c r="S133" i="4"/>
  <c r="S131" i="4"/>
  <c r="S130" i="4"/>
  <c r="S129" i="4"/>
  <c r="S126" i="4"/>
  <c r="S125" i="4"/>
  <c r="S117" i="4"/>
  <c r="S116" i="4"/>
  <c r="S115" i="4"/>
  <c r="S114" i="4"/>
  <c r="S113" i="4"/>
  <c r="S112" i="4"/>
  <c r="S110" i="4"/>
  <c r="S105" i="4"/>
  <c r="S103" i="4"/>
  <c r="S101" i="4"/>
  <c r="S98" i="4"/>
  <c r="S89" i="4"/>
  <c r="S86" i="4"/>
  <c r="S85" i="4"/>
  <c r="S82" i="4"/>
  <c r="S78" i="4"/>
  <c r="S77" i="4"/>
  <c r="S76" i="4"/>
  <c r="S75" i="4"/>
  <c r="S67" i="4"/>
  <c r="S56" i="4"/>
  <c r="S55" i="4"/>
  <c r="S54" i="4"/>
  <c r="S52" i="4"/>
  <c r="S51" i="4"/>
  <c r="S50" i="4"/>
  <c r="S49" i="4"/>
  <c r="S47" i="4"/>
  <c r="S42" i="4"/>
  <c r="S41" i="4"/>
  <c r="S40" i="4"/>
  <c r="S39" i="4"/>
  <c r="S38" i="4"/>
  <c r="S37" i="4"/>
  <c r="S36" i="4"/>
  <c r="S32" i="4"/>
  <c r="S33" i="4"/>
  <c r="S22" i="4"/>
  <c r="R229" i="4" l="1"/>
  <c r="R181" i="4"/>
  <c r="R180" i="4" s="1"/>
  <c r="R165" i="4"/>
  <c r="R155" i="4"/>
  <c r="R147" i="4"/>
  <c r="R135" i="4"/>
  <c r="R121" i="4"/>
  <c r="R106" i="4"/>
  <c r="R107" i="4" s="1"/>
  <c r="R93" i="4"/>
  <c r="R69" i="4"/>
  <c r="R70" i="4" s="1"/>
  <c r="R44" i="4"/>
  <c r="R43" i="4"/>
  <c r="R28" i="4"/>
  <c r="R19" i="4"/>
  <c r="Q229" i="4"/>
  <c r="Q181" i="4"/>
  <c r="Q165" i="4"/>
  <c r="Q155" i="4"/>
  <c r="Q147" i="4"/>
  <c r="Q135" i="4"/>
  <c r="Q121" i="4"/>
  <c r="Q106" i="4"/>
  <c r="Q107" i="4" s="1"/>
  <c r="Q93" i="4"/>
  <c r="Q69" i="4"/>
  <c r="Q70" i="4" s="1"/>
  <c r="Q44" i="4"/>
  <c r="Q43" i="4"/>
  <c r="Q28" i="4"/>
  <c r="Q19" i="4"/>
  <c r="P229" i="4"/>
  <c r="P185" i="4"/>
  <c r="P181" i="4" s="1"/>
  <c r="P165" i="4"/>
  <c r="P155" i="4"/>
  <c r="P147" i="4"/>
  <c r="P140" i="4"/>
  <c r="P121" i="4"/>
  <c r="P106" i="4"/>
  <c r="P93" i="4"/>
  <c r="P69" i="4"/>
  <c r="P48" i="4"/>
  <c r="P43" i="4" s="1"/>
  <c r="P28" i="4"/>
  <c r="P19" i="4"/>
  <c r="P26" i="4" l="1"/>
  <c r="P44" i="4"/>
  <c r="R177" i="4"/>
  <c r="R90" i="4"/>
  <c r="R91" i="4" s="1"/>
  <c r="R119" i="4"/>
  <c r="R118" i="4"/>
  <c r="P135" i="4"/>
  <c r="P118" i="4" s="1"/>
  <c r="P136" i="4"/>
  <c r="S136" i="4" s="1"/>
  <c r="P90" i="4"/>
  <c r="P91" i="4"/>
  <c r="R26" i="4"/>
  <c r="R25" i="4"/>
  <c r="P25" i="4"/>
  <c r="R178" i="4"/>
  <c r="Q118" i="4"/>
  <c r="Q90" i="4"/>
  <c r="Q91" i="4" s="1"/>
  <c r="Q26" i="4"/>
  <c r="Q25" i="4"/>
  <c r="Q178" i="4"/>
  <c r="Q180" i="4"/>
  <c r="Q177" i="4" s="1"/>
  <c r="Q119" i="4"/>
  <c r="P178" i="4"/>
  <c r="P180" i="4"/>
  <c r="P177" i="4" s="1"/>
  <c r="M182" i="4"/>
  <c r="M179" i="4" s="1"/>
  <c r="M220" i="4"/>
  <c r="M206" i="4"/>
  <c r="S206" i="4" s="1"/>
  <c r="P119" i="4" l="1"/>
  <c r="P17" i="4"/>
  <c r="P20" i="4" s="1"/>
  <c r="R18" i="4"/>
  <c r="M181" i="4"/>
  <c r="S220" i="4"/>
  <c r="R17" i="4"/>
  <c r="R20" i="4" s="1"/>
  <c r="Q18" i="4"/>
  <c r="Q17" i="4"/>
  <c r="Q20" i="4" s="1"/>
  <c r="M107" i="4"/>
  <c r="M108" i="4"/>
  <c r="M111" i="4"/>
  <c r="M45" i="4"/>
  <c r="M27" i="4" s="1"/>
  <c r="M53" i="4"/>
  <c r="S53" i="4" s="1"/>
  <c r="S210" i="4" l="1"/>
  <c r="S211" i="4"/>
  <c r="S212" i="4"/>
  <c r="S217" i="4"/>
  <c r="S215" i="4"/>
  <c r="M155" i="4"/>
  <c r="M180" i="4" l="1"/>
  <c r="S224" i="4" l="1"/>
  <c r="S225" i="4"/>
  <c r="S226" i="4"/>
  <c r="O229" i="4" l="1"/>
  <c r="O165" i="4"/>
  <c r="O155" i="4"/>
  <c r="O147" i="4"/>
  <c r="O140" i="4"/>
  <c r="O135" i="4" s="1"/>
  <c r="O121" i="4"/>
  <c r="O106" i="4"/>
  <c r="O93" i="4"/>
  <c r="O91" i="4" s="1"/>
  <c r="O69" i="4"/>
  <c r="O48" i="4"/>
  <c r="O44" i="4" s="1"/>
  <c r="O28" i="4"/>
  <c r="O19" i="4"/>
  <c r="O90" i="4" l="1"/>
  <c r="O118" i="4"/>
  <c r="O181" i="4"/>
  <c r="O178" i="4" s="1"/>
  <c r="O119" i="4"/>
  <c r="O43" i="4"/>
  <c r="S58" i="4"/>
  <c r="O180" i="4" l="1"/>
  <c r="O177" i="4" s="1"/>
  <c r="O25" i="4"/>
  <c r="O26" i="4"/>
  <c r="O17" i="4" l="1"/>
  <c r="O20" i="4" s="1"/>
  <c r="O18" i="4"/>
  <c r="L107" i="4"/>
  <c r="S107" i="4" s="1"/>
  <c r="L181" i="4"/>
  <c r="L182" i="4"/>
  <c r="M104" i="4" l="1"/>
  <c r="M106" i="4"/>
  <c r="M93" i="4" l="1"/>
  <c r="L185" i="4"/>
  <c r="M186" i="4"/>
  <c r="J186" i="4"/>
  <c r="M90" i="4" l="1"/>
  <c r="S213" i="4"/>
  <c r="L111" i="4" l="1"/>
  <c r="L45" i="4" l="1"/>
  <c r="L71" i="4"/>
  <c r="S71" i="4" s="1"/>
  <c r="L70" i="4"/>
  <c r="S70" i="4" s="1"/>
  <c r="L74" i="4"/>
  <c r="S74" i="4" s="1"/>
  <c r="L27" i="4" l="1"/>
  <c r="L44" i="4"/>
  <c r="L108" i="4"/>
  <c r="L92" i="4" s="1"/>
  <c r="L179" i="4"/>
  <c r="S223" i="4" l="1"/>
  <c r="J229" i="4" l="1"/>
  <c r="K185" i="4"/>
  <c r="L180" i="4"/>
  <c r="N140" i="4"/>
  <c r="M140" i="4"/>
  <c r="M135" i="4" s="1"/>
  <c r="L140" i="4"/>
  <c r="K140" i="4"/>
  <c r="K186" i="4" l="1"/>
  <c r="S186" i="4" s="1"/>
  <c r="S185" i="4"/>
  <c r="N121" i="4"/>
  <c r="M121" i="4"/>
  <c r="K111" i="4"/>
  <c r="S111" i="4" s="1"/>
  <c r="N69" i="4"/>
  <c r="M69" i="4"/>
  <c r="N48" i="4" l="1"/>
  <c r="M48" i="4" l="1"/>
  <c r="M44" i="4" s="1"/>
  <c r="M147" i="4" l="1"/>
  <c r="M165" i="4" l="1"/>
  <c r="S104" i="4"/>
  <c r="L229" i="4"/>
  <c r="L178" i="4" s="1"/>
  <c r="L165" i="4"/>
  <c r="L155" i="4"/>
  <c r="L147" i="4"/>
  <c r="L135" i="4"/>
  <c r="L121" i="4"/>
  <c r="L106" i="4"/>
  <c r="L93" i="4"/>
  <c r="L91" i="4" s="1"/>
  <c r="L69" i="4"/>
  <c r="L28" i="4"/>
  <c r="L26" i="4" s="1"/>
  <c r="K181" i="4"/>
  <c r="K106" i="4"/>
  <c r="K108" i="4"/>
  <c r="J69" i="4"/>
  <c r="J93" i="4"/>
  <c r="K93" i="4"/>
  <c r="K91" i="4" s="1"/>
  <c r="S209" i="4"/>
  <c r="K182" i="4"/>
  <c r="K179" i="4" s="1"/>
  <c r="K44" i="4"/>
  <c r="K45" i="4"/>
  <c r="K48" i="4"/>
  <c r="K43" i="4" s="1"/>
  <c r="J181" i="4"/>
  <c r="J178" i="4" s="1"/>
  <c r="S142" i="4"/>
  <c r="J120" i="4"/>
  <c r="S120" i="4" s="1"/>
  <c r="J140" i="4"/>
  <c r="J182" i="4"/>
  <c r="S182" i="4" s="1"/>
  <c r="K28" i="4"/>
  <c r="K69" i="4"/>
  <c r="K121" i="4"/>
  <c r="K135" i="4"/>
  <c r="K147" i="4"/>
  <c r="K155" i="4"/>
  <c r="K165" i="4"/>
  <c r="K229" i="4"/>
  <c r="J165" i="4"/>
  <c r="J155" i="4"/>
  <c r="J147" i="4"/>
  <c r="J121" i="4"/>
  <c r="S121" i="4" s="1"/>
  <c r="J106" i="4"/>
  <c r="J28" i="4"/>
  <c r="J48" i="4"/>
  <c r="M28" i="4"/>
  <c r="M26" i="4" s="1"/>
  <c r="K27" i="4" l="1"/>
  <c r="S27" i="4" s="1"/>
  <c r="S45" i="4"/>
  <c r="S69" i="4"/>
  <c r="S181" i="4"/>
  <c r="J43" i="4"/>
  <c r="J90" i="4"/>
  <c r="J135" i="4"/>
  <c r="S140" i="4"/>
  <c r="K92" i="4"/>
  <c r="S92" i="4" s="1"/>
  <c r="S108" i="4"/>
  <c r="N93" i="4"/>
  <c r="J119" i="4"/>
  <c r="L90" i="4"/>
  <c r="J26" i="4"/>
  <c r="J18" i="4" s="1"/>
  <c r="J179" i="4"/>
  <c r="S179" i="4" s="1"/>
  <c r="J180" i="4"/>
  <c r="J177" i="4" s="1"/>
  <c r="K180" i="4"/>
  <c r="K177" i="4" s="1"/>
  <c r="N180" i="4"/>
  <c r="J25" i="4"/>
  <c r="K26" i="4"/>
  <c r="K119" i="4"/>
  <c r="K90" i="4"/>
  <c r="L118" i="4"/>
  <c r="L18" i="4" s="1"/>
  <c r="K25" i="4"/>
  <c r="L177" i="4"/>
  <c r="M229" i="4"/>
  <c r="M178" i="4" s="1"/>
  <c r="L119" i="4"/>
  <c r="N229" i="4"/>
  <c r="N178" i="4" s="1"/>
  <c r="J118" i="4"/>
  <c r="K118" i="4"/>
  <c r="K178" i="4"/>
  <c r="S106" i="4"/>
  <c r="N135" i="4"/>
  <c r="N155" i="4"/>
  <c r="S155" i="4" s="1"/>
  <c r="N165" i="4"/>
  <c r="S165" i="4" s="1"/>
  <c r="N147" i="4"/>
  <c r="S147" i="4" s="1"/>
  <c r="M118" i="4"/>
  <c r="N28" i="4"/>
  <c r="S28" i="4" s="1"/>
  <c r="K19" i="4" l="1"/>
  <c r="S180" i="4"/>
  <c r="S229" i="4"/>
  <c r="S178" i="4"/>
  <c r="S135" i="4"/>
  <c r="S93" i="4"/>
  <c r="S91" i="4"/>
  <c r="J19" i="4"/>
  <c r="J17" i="4"/>
  <c r="J20" i="4" s="1"/>
  <c r="K18" i="4"/>
  <c r="N90" i="4"/>
  <c r="S90" i="4" s="1"/>
  <c r="M177" i="4"/>
  <c r="S198" i="4"/>
  <c r="K17" i="4"/>
  <c r="K20" i="4" s="1"/>
  <c r="N177" i="4"/>
  <c r="S177" i="4" l="1"/>
  <c r="L48" i="4"/>
  <c r="S48" i="4" s="1"/>
  <c r="L43" i="4" l="1"/>
  <c r="M43" i="4" l="1"/>
  <c r="L25" i="4"/>
  <c r="L17" i="4" l="1"/>
  <c r="M25" i="4"/>
  <c r="N44" i="4"/>
  <c r="S44" i="4" s="1"/>
  <c r="N43" i="4"/>
  <c r="S43" i="4" l="1"/>
  <c r="N26" i="4"/>
  <c r="N25" i="4"/>
  <c r="S25" i="4" s="1"/>
  <c r="S26" i="4"/>
  <c r="L20" i="4"/>
  <c r="M17" i="4" l="1"/>
  <c r="N118" i="4"/>
  <c r="S118" i="4" s="1"/>
  <c r="N119" i="4"/>
  <c r="N18" i="4" s="1"/>
  <c r="S119" i="4" l="1"/>
  <c r="M20" i="4"/>
  <c r="S18" i="4"/>
  <c r="N17" i="4"/>
  <c r="N20" i="4" l="1"/>
  <c r="S20" i="4" s="1"/>
  <c r="S17" i="4"/>
  <c r="L19" i="4"/>
  <c r="S19" i="4" s="1"/>
</calcChain>
</file>

<file path=xl/sharedStrings.xml><?xml version="1.0" encoding="utf-8"?>
<sst xmlns="http://schemas.openxmlformats.org/spreadsheetml/2006/main" count="839" uniqueCount="209">
  <si>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</si>
  <si>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</si>
  <si>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</si>
  <si>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</si>
  <si>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</si>
  <si>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Программа</t>
  </si>
  <si>
    <t>Подпрограмма</t>
  </si>
  <si>
    <t>Цель программы</t>
  </si>
  <si>
    <t>Задача подпрограммы</t>
  </si>
  <si>
    <t>Источник финансирования</t>
  </si>
  <si>
    <t xml:space="preserve">  Цели программы, задачи подпрограммы, мероприятия подпрограммы, административные мероприятия и их показатели</t>
  </si>
  <si>
    <t>Аналитический код</t>
  </si>
  <si>
    <t>Мероприятие (подпрограммы или административное)</t>
  </si>
  <si>
    <t>Мероприятие 1.01 «Проведение мероприятий по сохранению памяти об исторических событиях и по увековечиванию памяти защитников Отечества»</t>
  </si>
  <si>
    <t>Мероприятие 1.02 «Проведение мероприятий, направленных на пропаганду государственной символики, культурных ценностей, национальных и местных традиций»</t>
  </si>
  <si>
    <t xml:space="preserve">Мероприятие 2.01 «Проведение мероприятий патриотической направленности» </t>
  </si>
  <si>
    <t>Мероприятие 2.02 «Поддержка военно-патриотических молодежных объединений»</t>
  </si>
  <si>
    <t>Мероприятие 3.01 «Оказание поддержки органам молодежного самоуправления, молодежным и детским объединениям»</t>
  </si>
  <si>
    <t>Мероприятие 1.01 «Проведение мероприятий, направленных на содействие трудоустройству молодежи»</t>
  </si>
  <si>
    <t>Мероприятие 2.01 «Организация и проведение мероприятий, направленных на повышение компетенции молодежи (форумы, семинары, обучающие программы)»</t>
  </si>
  <si>
    <t>Мероприятие 2.02 «Обеспечение участия молодежных творческих коллективов и представителей молодежных общественных объединений в региональных, федеральных, международных конкурсах, фестивалях, выставках, семинарах, конференциях»</t>
  </si>
  <si>
    <t>Мероприятие 1.01 «Работа по вовлечению молодежи в социальную практику, включая патриотическое воспитание, добровольческое движение, трудовые молодежные отряды»</t>
  </si>
  <si>
    <t>Мероприятие 1.02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</si>
  <si>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Административное мероприятие 1.03 «Организация работы подведомственного учреждения, направленной на обеспечение реализации социальной и творческой активности молодежи»</t>
  </si>
  <si>
    <t>Административное мероприятие 1.04 «Проведение организационных комитетов по проведению мероприятий»</t>
  </si>
  <si>
    <t>Мероприятие 2.02 «Проведение информационной кампании в интересах реализации молодежной политики»</t>
  </si>
  <si>
    <t>Мероприятие 2.03 «Поддержка молодежных электронных и печатных средств массовой информации»</t>
  </si>
  <si>
    <t>Административное мероприятие 1.02 «Проведение конференций, круглых столов, совещаний по вопросам профилактики асоциальных явлений в молодежной среде»</t>
  </si>
  <si>
    <t>Мероприятие 2.01 «Реализация добровольческих проектов и мероприятий»</t>
  </si>
  <si>
    <t>Мероприятие 2.02 «Проведение «Школы волонтера»</t>
  </si>
  <si>
    <t>Мероприятие 3.01 «Проведение мероприятий с участием молодых семей (конкурсы, семинары, круглые столы)»</t>
  </si>
  <si>
    <t xml:space="preserve">Мероприятие 3.02 «Реализация проекта «Солнечный двор» </t>
  </si>
  <si>
    <t>Мероприятие 4.01 «Поддержка проектов творческих молодежных коллективов и общественных объединений»</t>
  </si>
  <si>
    <t>Мероприятие 4.02 «Проведение традиционных праздников, фестивалей для молодежи»</t>
  </si>
  <si>
    <t>Мероприятие 4.03 «Проведение Фестиваля молодежных инициатив»</t>
  </si>
  <si>
    <t>тыс.руб.</t>
  </si>
  <si>
    <t>процент</t>
  </si>
  <si>
    <t>единиц</t>
  </si>
  <si>
    <t>человек</t>
  </si>
  <si>
    <t>да/нет</t>
  </si>
  <si>
    <t>Административное мероприятие 2.05 «Опубликование итогов социологических исследований»</t>
  </si>
  <si>
    <t>да</t>
  </si>
  <si>
    <t>Административное мероприятие 1.05 «Подготовка отчетов по мероприятиям Программы»</t>
  </si>
  <si>
    <t>Мероприятие 1.03 «Проведение мероприятий, направленных на воспитание межнациональной толерантности и профилактику экстремизма»</t>
  </si>
  <si>
    <t>Y</t>
  </si>
  <si>
    <t>Административное мероприятие 5.02 «Разработка НПА по проведению конкурса»</t>
  </si>
  <si>
    <t>Административное мероприятие 5.04 «Информационно-методическое сопровождение руководителей детских и молодежных общественных объединений и учреждений по реализации проекта»</t>
  </si>
  <si>
    <t>Мероприятие 2.04 «Проведение социологических исследований в молодежной среде по актуальным проблемам»</t>
  </si>
  <si>
    <t>Мероприятия 1.02 «Организация и проведение обучающих мероприятий (форумов, семинаров, круглых столов), посвященных развитию молодежного предпринимательства»</t>
  </si>
  <si>
    <t>Мероприятие 2.01 «Организация издания информационных сборников и буклетов по направлениям молодежной политики»</t>
  </si>
  <si>
    <t>Мероприятие 5.01 «Проведение конкурса целевых социальных проектов в сфере молодежной политики на предоставление субсидии»</t>
  </si>
  <si>
    <t>Мероприятие 3.03 «Проведение мероприятий, направленных на популяризацию северодвинцев, достигших успехов в различных сферах деятельности»</t>
  </si>
  <si>
    <t>Мероприятие 1.01 «Проведение мероприятий, направленных на популяризацию здорового образа жизни»</t>
  </si>
  <si>
    <t>Областной бюджет</t>
  </si>
  <si>
    <t>Местный бюджет</t>
  </si>
  <si>
    <t>Мероприятие 1.07 «Проведение работ по благоустройству территории МАУ «Молодежный центр»</t>
  </si>
  <si>
    <t>м.кв.</t>
  </si>
  <si>
    <t>Приложение № 4</t>
  </si>
  <si>
    <t>к муниципальной программе</t>
  </si>
  <si>
    <t>Администрации Северодвинска</t>
  </si>
  <si>
    <t>утвержденной постановлением</t>
  </si>
  <si>
    <t>(в ред. от ……………………№…..………..)</t>
  </si>
  <si>
    <t>от 31.12.2015 № 655-па</t>
  </si>
  <si>
    <t>Мероприятие 1.08 «Предоставление доплаты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законодательством»</t>
  </si>
  <si>
    <t>Мероприятие 1.09 «Проведение работ по разработке проектно-сметной документации на устранение дефектов, выявленных при обследовании  здания МАУ «Молодежный центр»</t>
  </si>
  <si>
    <t>Мероприятие 1.10 «Проведение ремонтных работ в МАУ «Молодежный центр»</t>
  </si>
  <si>
    <t>м.куб.</t>
  </si>
  <si>
    <t>Мероприятие 2.06 «Поддержка деятельности народных дружин»</t>
  </si>
  <si>
    <t>Мероприятие 1.11 «Проведение обследования фасада здания МАУ «Молодежный центр» в с. Нёнокса и разработка проектно-сметной документации на устранение дефектов, выявленных при обследовании»</t>
  </si>
  <si>
    <t>Мероприятие 1.06 «Поддержка деятельности муниципальных учреждений по работе с молодежью»</t>
  </si>
  <si>
    <t>Муниципальная программа «Молодежь Северодвинска»</t>
  </si>
  <si>
    <t>Характеристика муниципальной программы «Молодежь Северодвинска»</t>
  </si>
  <si>
    <t>«Молодежь Северодвинска»,</t>
  </si>
  <si>
    <t>Ответственный исполнитель: Управление общественных связей и молодежной политики Администрации Северодвинска</t>
  </si>
  <si>
    <t>Мероприятие 1.12 «Выполнение работ по обследованию и проектированию недвижимого имущества, объектов благоустройства и инженерных систем  МАУ «Молодежный центр»</t>
  </si>
  <si>
    <r>
      <t>Цель 1</t>
    </r>
    <r>
      <rPr>
        <sz val="14"/>
        <color indexed="8"/>
        <rFont val="Times New Roman"/>
        <family val="1"/>
        <charset val="204"/>
      </rPr>
      <t xml:space="preserve"> «Создание правовых, социально-экономических, организационных и информационных условий для самореализации, социального становления и развития молодых граждан в различных сферах жизнедеятельности города»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</si>
  <si>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«Уровень охвата молодежи мероприятиями программы»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</si>
  <si>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</si>
  <si>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 xml:space="preserve">Показатель 3 </t>
    </r>
    <r>
      <rPr>
        <sz val="14"/>
        <color indexed="8"/>
        <rFont val="Times New Roman"/>
        <family val="1"/>
        <charset val="204"/>
      </rPr>
      <t>«Число молодежных общественных организаций на территории муниципального образования «Северодвинск»</t>
    </r>
  </si>
  <si>
    <r>
      <t xml:space="preserve">Показатель 4 </t>
    </r>
    <r>
      <rPr>
        <sz val="14"/>
        <color indexed="8"/>
        <rFont val="Times New Roman"/>
        <family val="1"/>
        <charset val="204"/>
      </rPr>
      <t>«Доля лиц в возрасте 14-29 лет, совершивших преступления, в общей численности молодежи»</t>
    </r>
  </si>
  <si>
    <r>
      <t xml:space="preserve">Подпрограмма </t>
    </r>
    <r>
      <rPr>
        <sz val="14"/>
        <color indexed="8"/>
        <rFont val="Times New Roman"/>
        <family val="1"/>
        <charset val="204"/>
      </rPr>
      <t>«Я гражданин»</t>
    </r>
  </si>
  <si>
    <r>
      <t xml:space="preserve">Задача 1 </t>
    </r>
    <r>
      <rPr>
        <sz val="14"/>
        <rFont val="Times New Roman"/>
        <family val="1"/>
        <charset val="204"/>
      </rPr>
      <t>«Формирование национально-государственной идентичности у молодежи»</t>
    </r>
  </si>
  <si>
    <r>
      <t>Показатель 1</t>
    </r>
    <r>
      <rPr>
        <sz val="14"/>
        <rFont val="Times New Roman"/>
        <family val="1"/>
        <charset val="204"/>
      </rPr>
      <t xml:space="preserve"> «Доля молодежи, участвующей в мероприятиях»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</si>
  <si>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проведенных мероприятий»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</si>
  <si>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проведенных мероприятий, посвященных памятным датам и по увековечиванию памяти защитников Отечества»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</si>
  <si>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проведенных поисковых экспедиций»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</si>
  <si>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проведенных мероприятий»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</si>
  <si>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участников мероприятий, направленных на воспитание межнациональной толерантности и профилактику экстремизма»</t>
    </r>
  </si>
  <si>
    <r>
      <t>Задача 2</t>
    </r>
    <r>
      <rPr>
        <sz val="14"/>
        <color indexed="8"/>
        <rFont val="Times New Roman"/>
        <family val="1"/>
        <charset val="204"/>
      </rPr>
      <t xml:space="preserve"> «Развитие гражданско-патриотического воспитания молодежи»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</si>
  <si>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«Доля молодежи, участвующей в мероприятиях гражданско-патриотической направленности, в том числе проводимых МАУ «Молодежный центр»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</si>
  <si>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проведенных оборонно-спортивных мероприятий для молодежи призывного возраста»</t>
    </r>
  </si>
  <si>
    <r>
      <rPr>
        <b/>
        <sz val="14"/>
        <color indexed="8"/>
        <rFont val="Times New Roman"/>
        <family val="1"/>
        <charset val="204"/>
      </rP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проведенных мероприятий по гражданско-патриотическому воспитанию граждан РФ и допризывной подготовке молодежи»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</si>
  <si>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проведенных ролевых игр, фестивалей, слётов»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</si>
  <si>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членов народных дружин»</t>
    </r>
  </si>
  <si>
    <r>
      <t>Показатель 3</t>
    </r>
    <r>
      <rPr>
        <sz val="14"/>
        <color indexed="8"/>
        <rFont val="Times New Roman"/>
        <family val="1"/>
        <charset val="204"/>
      </rPr>
      <t xml:space="preserve"> «Количество приобретенного оборудования»</t>
    </r>
  </si>
  <si>
    <r>
      <rPr>
        <sz val="14"/>
        <color indexed="8"/>
        <rFont val="Times New Roman"/>
        <family val="1"/>
        <charset val="204"/>
      </rPr>
      <t>Административное мероприятие 2.03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«Проведение заседаний Штаба народных дружин»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</si>
  <si>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проведенных заседаний Штаба»</t>
    </r>
  </si>
  <si>
    <r>
      <t>Административное мероприятие</t>
    </r>
    <r>
      <rPr>
        <sz val="14"/>
        <color indexed="8"/>
        <rFont val="Times New Roman"/>
        <family val="1"/>
        <charset val="204"/>
      </rPr>
      <t xml:space="preserve"> 2.04 «Организация деятельности Общественного совета патриотических организаций Северодвинска»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</si>
  <si>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консультаций для членов Общественного совета патриотических организаций Северодвинска по организации городских мероприятий патриотической направленности»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</si>
  <si>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заседаний Общественного совета патриотических организаций Северодвинска»</t>
    </r>
  </si>
  <si>
    <r>
      <t xml:space="preserve">Показатель 3 </t>
    </r>
    <r>
      <rPr>
        <sz val="14"/>
        <color indexed="8"/>
        <rFont val="Times New Roman"/>
        <family val="1"/>
        <charset val="204"/>
      </rPr>
      <t>«Количество участников военно-патриотической конференции»</t>
    </r>
  </si>
  <si>
    <r>
      <t>Административное мероприятие</t>
    </r>
    <r>
      <rPr>
        <sz val="14"/>
        <color indexed="8"/>
        <rFont val="Times New Roman"/>
        <family val="1"/>
        <charset val="204"/>
      </rPr>
      <t xml:space="preserve"> 2.05 «Ведение городского реестра патриотических общественных организаций»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</si>
  <si>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обновлений городского реестра патриотических общественных организаций в течение года»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</si>
  <si>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членов народных дружин»</t>
    </r>
  </si>
  <si>
    <r>
      <t>Задача 3</t>
    </r>
    <r>
      <rPr>
        <sz val="14"/>
        <color indexed="8"/>
        <rFont val="Times New Roman"/>
        <family val="1"/>
        <charset val="204"/>
      </rPr>
      <t xml:space="preserve"> «Вовлечение молодежи в различные сферы деятельности местного самоуправления»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</si>
  <si>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</si>
  <si>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«Доля молодежи, участвующей в деятельности молодежных и детских общественных объединений»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</si>
  <si>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человек, участвующих в деятельности молодежных и детских общественных объединений»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</si>
  <si>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человек, задействованных в молодежных органах самоуправления»</t>
    </r>
  </si>
  <si>
    <r>
      <t xml:space="preserve">Показатель 3 </t>
    </r>
    <r>
      <rPr>
        <sz val="14"/>
        <color indexed="8"/>
        <rFont val="Times New Roman"/>
        <family val="1"/>
        <charset val="204"/>
      </rPr>
      <t>«Количество органов молодежного самоуправления»</t>
    </r>
  </si>
  <si>
    <r>
      <rPr>
        <sz val="14"/>
        <color indexed="8"/>
        <rFont val="Times New Roman"/>
        <family val="1"/>
        <charset val="204"/>
      </rPr>
      <t>Административное мероприятие 3.02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«Ведение городского реестра молодежных и детских общественных объединений»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</si>
  <si>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обновлений городского реестра детских и молодежных общественных объединений в год»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</si>
  <si>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участников мероприятий, направленных на популяризацию северодвинцев, достигших успехов в различных сферах деятельности»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</si>
  <si>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человек, охваченных мероприятиями»</t>
    </r>
  </si>
  <si>
    <r>
      <t xml:space="preserve">Показатель 3 </t>
    </r>
    <r>
      <rPr>
        <sz val="14"/>
        <color indexed="8"/>
        <rFont val="Times New Roman"/>
        <family val="1"/>
        <charset val="204"/>
      </rPr>
      <t>«Количество приобретенного оборудования»</t>
    </r>
  </si>
  <si>
    <r>
      <rPr>
        <sz val="14"/>
        <color indexed="8"/>
        <rFont val="Times New Roman"/>
        <family val="1"/>
        <charset val="204"/>
      </rPr>
      <t>Административное мероприятие 3.04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«Проведение заседаний с  заместителями директоров по воспитательной работе образовательных учреждений»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</si>
  <si>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проведенных заседаний»</t>
    </r>
  </si>
  <si>
    <r>
      <t xml:space="preserve">Подпрограмма </t>
    </r>
    <r>
      <rPr>
        <sz val="14"/>
        <color indexed="8"/>
        <rFont val="Times New Roman"/>
        <family val="1"/>
        <charset val="204"/>
      </rPr>
      <t>«Я профессионал»</t>
    </r>
  </si>
  <si>
    <r>
      <t xml:space="preserve">Задача 1 </t>
    </r>
    <r>
      <rPr>
        <sz val="14"/>
        <color indexed="8"/>
        <rFont val="Times New Roman"/>
        <family val="1"/>
        <charset val="204"/>
      </rPr>
      <t>«Вовлечение  молодежи в трудовую и предпринимательскую деятельность»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</si>
  <si>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«Доля студенческой молодежи, задействованной в движении студенческих трудовых отрядов»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</si>
  <si>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«Доля молодежи 14-18 лет, трудоустроенной на временные и сезонные работы»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</si>
  <si>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участников профориентационных мероприятий»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</si>
  <si>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участников движения молодежных трудовых отрядов»</t>
    </r>
  </si>
  <si>
    <r>
      <t>Показатель 3</t>
    </r>
    <r>
      <rPr>
        <sz val="14"/>
        <color indexed="8"/>
        <rFont val="Times New Roman"/>
        <family val="1"/>
        <charset val="204"/>
      </rPr>
      <t xml:space="preserve"> «Количество трудочасов, отработанных несовершеннолетними на временных и сезонных работах»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</si>
  <si>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проведенных обучающих мероприятий (форумы, семинары, круглые столы), посвященных развитию молодежного предпринимательства»</t>
    </r>
  </si>
  <si>
    <r>
      <t xml:space="preserve">Задача 2 </t>
    </r>
    <r>
      <rPr>
        <sz val="14"/>
        <color indexed="8"/>
        <rFont val="Times New Roman"/>
        <family val="1"/>
        <charset val="204"/>
      </rPr>
      <t>«Повышение конкурентоспособности молодежи в профессиональной деятельности»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</si>
  <si>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«Доля молодежи, принявшей участие в обучающих мероприятиях»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</si>
  <si>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обучающих мероприятий»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</si>
  <si>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проведенных мероприятий, направленных на повышение компетенции молодежи (форумы, семинары, обучающие программы)»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</si>
  <si>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обученных специалистов по различным направлениям и программам работы с молодежью»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</si>
  <si>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совершенных поездок»</t>
    </r>
  </si>
  <si>
    <r>
      <t xml:space="preserve">Подпрограмма </t>
    </r>
    <r>
      <rPr>
        <sz val="14"/>
        <color indexed="8"/>
        <rFont val="Times New Roman"/>
        <family val="1"/>
        <charset val="204"/>
      </rPr>
      <t>«Я молодой»</t>
    </r>
  </si>
  <si>
    <r>
      <t xml:space="preserve">Задача 1 </t>
    </r>
    <r>
      <rPr>
        <sz val="14"/>
        <color indexed="8"/>
        <rFont val="Times New Roman"/>
        <family val="1"/>
        <charset val="204"/>
      </rPr>
      <t>«Формирование ценностей здорового образа жизни среди молодежи»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</si>
  <si>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«Доля молодежи, участвующей в профилактических мероприятиях»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</si>
  <si>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участников мероприятий, направленных на популяризацию здорового образа жизни»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</si>
  <si>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участников молодежных туристических слетов»</t>
    </r>
  </si>
  <si>
    <r>
      <t>Показатель 3</t>
    </r>
    <r>
      <rPr>
        <sz val="14"/>
        <color indexed="8"/>
        <rFont val="Times New Roman"/>
        <family val="1"/>
        <charset val="204"/>
      </rPr>
      <t xml:space="preserve"> «Количество фестивалей, конкурсов, мастер-классов»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</si>
  <si>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конференций, круглых столов»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</si>
  <si>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совещаний»</t>
    </r>
  </si>
  <si>
    <r>
      <t xml:space="preserve">Задача 2 </t>
    </r>
    <r>
      <rPr>
        <sz val="14"/>
        <color indexed="8"/>
        <rFont val="Times New Roman"/>
        <family val="1"/>
        <charset val="204"/>
      </rPr>
      <t>«Развитие молодёжной волонтерской (добровольческой) деятельности»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</si>
  <si>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«Доля молодежи, задействованной в волонтерской (добровольческой) деятельности, в том числе в мероприятиях, проводимых МАУ «Молодежный центр»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</si>
  <si>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проведенных мероприятий, направленных на развитие волонтерской (добровольческой) деятельности»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</si>
  <si>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человек, задействованных в добровольческом движении»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</si>
  <si>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реализованных добровольческих проектов и мероприятий»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</si>
  <si>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участников «Школы волонтера»</t>
    </r>
  </si>
  <si>
    <r>
      <t xml:space="preserve">Задача 3 </t>
    </r>
    <r>
      <rPr>
        <sz val="14"/>
        <color indexed="8"/>
        <rFont val="Times New Roman"/>
        <family val="1"/>
        <charset val="204"/>
      </rPr>
      <t>«Укрепление семейных ценностей в сознании молодого поколения»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</si>
  <si>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семей, участвующих в мероприятиях Программы»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</si>
  <si>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проведенных мероприятий, направленных на укрепление семейных ценностей в сознании молодого поколения»</t>
    </r>
  </si>
  <si>
    <r>
      <rPr>
        <b/>
        <sz val="14"/>
        <color indexed="8"/>
        <rFont val="Times New Roman"/>
        <family val="1"/>
        <charset val="204"/>
      </rP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мероприятий, акций, конкурсов с участием молодых семей с детьми»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</si>
  <si>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проведенных научно-практических конференций, семинаров для молодежи по основным проблемам молодой семьи»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</si>
  <si>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человек, принявших участие в мероприятиях проекта»</t>
    </r>
  </si>
  <si>
    <r>
      <t xml:space="preserve">Задача 4 </t>
    </r>
    <r>
      <rPr>
        <sz val="14"/>
        <color indexed="8"/>
        <rFont val="Times New Roman"/>
        <family val="1"/>
        <charset val="204"/>
      </rPr>
      <t>«Выявление и продвижение талантливой, способной и инициативной молодежи»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</si>
  <si>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«Доля молодежи, принявшей участие в мероприятиях, направленных на выявление и продвижение талантливой, способной и инициативной молодежи»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</si>
  <si>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организаций, принявших участие в мероприятиях,  направленных на выявление и продвижение талантливой, способной и инициативной молодежи»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</si>
  <si>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поддерживаемых проектов»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</si>
  <si>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человек, принявших участие в Фестивале молодежных инициатив»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</si>
  <si>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организаций, принявших участие в Фестивале молодежных инициатив»</t>
    </r>
  </si>
  <si>
    <r>
      <t xml:space="preserve">Задача 5 </t>
    </r>
    <r>
      <rPr>
        <sz val="14"/>
        <color indexed="8"/>
        <rFont val="Times New Roman"/>
        <family val="1"/>
        <charset val="204"/>
      </rPr>
      <t>«Поддержка общественно значимых молодежных инициатив»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</si>
  <si>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учреждений и некоммерческих организаций, реализующих социальные проекты в сфере государственной молодежной политики»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</si>
  <si>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профинансированных проектов в сфере государственной молодежной политики»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</si>
  <si>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проектов, предоставленных на конкурс»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</si>
  <si>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проектов, получивших поддержку на конкурсе»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</si>
  <si>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выпущенных НПА»</t>
    </r>
  </si>
  <si>
    <r>
      <rPr>
        <sz val="14"/>
        <color indexed="8"/>
        <rFont val="Times New Roman"/>
        <family val="1"/>
        <charset val="204"/>
      </rPr>
      <t>Административное мероприятие 5.03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«Проведение семинаров-практикумов для руководителей детских и молодежных объединений и учреждений по написанию проектов в сфере государственной молодежной политики»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</si>
  <si>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семинаров»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</si>
  <si>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информационных рассылок»</t>
    </r>
  </si>
  <si>
    <r>
      <t xml:space="preserve">Подпрограмма </t>
    </r>
    <r>
      <rPr>
        <sz val="14"/>
        <color indexed="8"/>
        <rFont val="Times New Roman"/>
        <family val="1"/>
        <charset val="204"/>
      </rPr>
      <t xml:space="preserve"> «Молодежная инфраструктура»</t>
    </r>
  </si>
  <si>
    <r>
      <rPr>
        <b/>
        <sz val="14"/>
        <color indexed="8"/>
        <rFont val="Times New Roman"/>
        <family val="1"/>
        <charset val="204"/>
      </rPr>
      <t>Задача 1</t>
    </r>
    <r>
      <rPr>
        <sz val="14"/>
        <color indexed="8"/>
        <rFont val="Times New Roman"/>
        <family val="1"/>
        <charset val="204"/>
      </rPr>
      <t xml:space="preserve"> «Развитие молодежной инфраструктуры на территории муниципального образования «Северодвинск»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</si>
  <si>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«Доля молодежи, задействованной в мероприятиях МАУ «Молодежный центр»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</si>
  <si>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мероприятий, проведенных МАУ «Молодежный центр»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</si>
  <si>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отчетов МАУ «Молодежный центр»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</si>
  <si>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проведенных героико-патриотических мероприятий»</t>
    </r>
  </si>
  <si>
    <r>
      <t xml:space="preserve">Показатель 3 </t>
    </r>
    <r>
      <rPr>
        <sz val="14"/>
        <color indexed="8"/>
        <rFont val="Times New Roman"/>
        <family val="1"/>
        <charset val="204"/>
      </rPr>
      <t>«Количество мероприятий проведенных МАУ «Молодежный центр» совместно с военно-патриотическими объединениями»</t>
    </r>
  </si>
  <si>
    <r>
      <t xml:space="preserve">Показатель 4 </t>
    </r>
    <r>
      <rPr>
        <sz val="14"/>
        <color indexed="8"/>
        <rFont val="Times New Roman"/>
        <family val="1"/>
        <charset val="204"/>
      </rPr>
      <t>«Количество мероприятий, направленных на пропаганду государственной символики, культурных ценностей, национальных и местных традиций»</t>
    </r>
  </si>
  <si>
    <r>
      <t xml:space="preserve">Показатель 5 </t>
    </r>
    <r>
      <rPr>
        <sz val="14"/>
        <color indexed="8"/>
        <rFont val="Times New Roman"/>
        <family val="1"/>
        <charset val="204"/>
      </rPr>
      <t>«Количество мероприятий, направленных на вовлечение в деятельность молодежных и детских общественных объединений»</t>
    </r>
  </si>
  <si>
    <r>
      <t xml:space="preserve">Показатель 6 </t>
    </r>
    <r>
      <rPr>
        <sz val="14"/>
        <color indexed="8"/>
        <rFont val="Times New Roman"/>
        <family val="1"/>
        <charset val="204"/>
      </rPr>
      <t>«Количество человек, задействованных в социально полезных проектах (в т.ч. благотворительных)»</t>
    </r>
  </si>
  <si>
    <r>
      <t xml:space="preserve">Показатель 7 </t>
    </r>
    <r>
      <rPr>
        <sz val="14"/>
        <color indexed="8"/>
        <rFont val="Times New Roman"/>
        <family val="1"/>
        <charset val="204"/>
      </rPr>
      <t>«Количество участников мероприятий, направленных на популяризацию здорового образа жизни»</t>
    </r>
  </si>
  <si>
    <r>
      <t xml:space="preserve">Показатель 8 </t>
    </r>
    <r>
      <rPr>
        <sz val="14"/>
        <color indexed="8"/>
        <rFont val="Times New Roman"/>
        <family val="1"/>
        <charset val="204"/>
      </rPr>
      <t>«Количество выпусков электронных и печатных средств массовой информации, сборников и буклетов по основным направлениям молодежной политики»</t>
    </r>
  </si>
  <si>
    <r>
      <t xml:space="preserve">Показатель 9 </t>
    </r>
    <r>
      <rPr>
        <sz val="14"/>
        <color indexed="8"/>
        <rFont val="Times New Roman"/>
        <family val="1"/>
        <charset val="204"/>
      </rPr>
      <t>«Среднесписочная численность работников МАУ «Молодежный центр»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</si>
  <si>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«Объем субсидии»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</si>
  <si>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сотрудников МАУ «Молодежный центр» и членов их семей, воспользовавшихся субсидией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</si>
  <si>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проведенных совещаний»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</si>
  <si>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оргкомитетов»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</si>
  <si>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отчетов»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</si>
  <si>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мероприятий»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</si>
  <si>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приобретенного оборудования»</t>
    </r>
  </si>
  <si>
    <r>
      <t xml:space="preserve">Показатель 3 </t>
    </r>
    <r>
      <rPr>
        <sz val="14"/>
        <color indexed="8"/>
        <rFont val="Times New Roman"/>
        <family val="1"/>
        <charset val="204"/>
      </rPr>
      <t>«Количество помещений, в которых произведена замена электропроводки»</t>
    </r>
  </si>
  <si>
    <r>
      <t xml:space="preserve">Показатель 4 </t>
    </r>
    <r>
      <rPr>
        <sz val="14"/>
        <color indexed="8"/>
        <rFont val="Times New Roman"/>
        <family val="1"/>
        <charset val="204"/>
      </rPr>
      <t>«Количество специалистов прошедших обучение»</t>
    </r>
  </si>
  <si>
    <r>
      <t xml:space="preserve">Показатель 5 </t>
    </r>
    <r>
      <rPr>
        <sz val="14"/>
        <color indexed="8"/>
        <rFont val="Times New Roman"/>
        <family val="1"/>
        <charset val="204"/>
      </rPr>
      <t xml:space="preserve">«Количество помещений МАУ «Молодежный центр», в которых проведен косметический ремонт» 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</si>
  <si>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«Площадь восстановленного дорожного асфальтобетонного покрытия»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</si>
  <si>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ставок работников МАУ  «Молодежный центр», которым предоставлена доплата до минимального размера, установленного законодательством»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</si>
  <si>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 проектно-сметной документации, разработанной для МАУ «Молодежный центр»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</si>
  <si>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 xml:space="preserve">«Протяженность устраненных дефектов (трещин) в кирпичных стенах МАУ «Молодежный центр» 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</si>
  <si>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 xml:space="preserve">«Объем отремонтированных стен подвалов и подпорных железобетонных стен в МАУ «Молодежный центр» </t>
    </r>
  </si>
  <si>
    <r>
      <t xml:space="preserve">Показатель 3 </t>
    </r>
    <r>
      <rPr>
        <sz val="14"/>
        <color indexed="8"/>
        <rFont val="Times New Roman"/>
        <family val="1"/>
        <charset val="204"/>
      </rPr>
      <t xml:space="preserve">«Количество помещений МАУ «Молодежный центр», в которых проведен косметический ремонт» </t>
    </r>
  </si>
  <si>
    <r>
      <t xml:space="preserve">Показатель 4 </t>
    </r>
    <r>
      <rPr>
        <sz val="14"/>
        <color indexed="8"/>
        <rFont val="Times New Roman"/>
        <family val="1"/>
        <charset val="204"/>
      </rPr>
      <t xml:space="preserve">«Количество зданий МАУ «Молодежный центр», в которых проведен ремонт кровли» 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</si>
  <si>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разработанной проектно-сметной документации»</t>
    </r>
  </si>
  <si>
    <r>
      <rPr>
        <b/>
        <sz val="14"/>
        <color indexed="8"/>
        <rFont val="Times New Roman"/>
        <family val="1"/>
        <charset val="204"/>
      </rPr>
      <t>Задача 2</t>
    </r>
    <r>
      <rPr>
        <sz val="14"/>
        <color indexed="8"/>
        <rFont val="Times New Roman"/>
        <family val="1"/>
        <charset val="204"/>
      </rPr>
      <t xml:space="preserve"> «Информационно-аналитическое обеспечение молодежной политики»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</si>
  <si>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«Доля молодежи, являющейся потребителем информационных услуг в соответствии с её потребностями и интересами»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</si>
  <si>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выпусков электронных и печатных средств массовой информации для молодежной аудитории»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</si>
  <si>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подготовленных и распространенных сборников и буклетов»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</si>
  <si>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изготовленных видеороликов»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</si>
  <si>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изданных информационных сборников, направленных на повышение степени информированности молодежи о реализуемой молодежной политике»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</si>
  <si>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выпусков молодежных печатных изданий»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</si>
  <si>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выпусков молодежных видеопрограмм»</t>
    </r>
  </si>
  <si>
    <r>
      <t xml:space="preserve">Показатель 3 </t>
    </r>
    <r>
      <rPr>
        <sz val="14"/>
        <color indexed="8"/>
        <rFont val="Times New Roman"/>
        <family val="1"/>
        <charset val="204"/>
      </rPr>
      <t>«Количество посещений информационного портала «Молодежь Северодвинска»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</si>
  <si>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проведенных социологических исследований»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</si>
  <si>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«Доля респондентов из числа молодежи, принявших участие в социологических опросах, посвященных молодежной проблематике»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</si>
  <si>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публикаций»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</si>
</sst>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/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 applyAlignment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NumberFormat="1" applyFont="1" applyFill="1" applyBorder="1"/>
    <xf numFmtId="0" fontId="6" fillId="2" borderId="0" xfId="0" applyFont="1" applyFill="1" applyBorder="1"/>
    <xf numFmtId="49" fontId="8" fillId="2" borderId="0" xfId="0" applyNumberFormat="1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horizontal="right" vertical="center"/>
    </xf>
    <xf numFmtId="0" fontId="0" fillId="2" borderId="0" xfId="0" applyFill="1" applyAlignment="1"/>
    <xf numFmtId="0" fontId="5" fillId="2" borderId="0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righ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49" fontId="11" fillId="2" borderId="1" xfId="0" applyNumberFormat="1" applyFont="1" applyFill="1" applyBorder="1" applyAlignment="1">
      <alignment horizontal="justify" vertical="center" shrinkToFit="1"/>
    </xf>
    <xf numFmtId="49" fontId="9" fillId="2" borderId="1" xfId="0" applyNumberFormat="1" applyFont="1" applyFill="1" applyBorder="1" applyAlignment="1">
      <alignment horizontal="left" vertical="center"/>
    </xf>
    <xf numFmtId="164" fontId="13" fillId="2" borderId="1" xfId="0" applyNumberFormat="1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top"/>
    </xf>
    <xf numFmtId="164" fontId="8" fillId="3" borderId="1" xfId="0" applyNumberFormat="1" applyFont="1" applyFill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8" fillId="3" borderId="1" xfId="0" applyNumberFormat="1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right" vertical="center" wrapText="1"/>
    </xf>
    <xf numFmtId="164" fontId="11" fillId="3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4" fillId="3" borderId="0" xfId="0" applyFont="1" applyFill="1" applyBorder="1"/>
    <xf numFmtId="0" fontId="11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textRotation="90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ill="1" applyAlignment="1"/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textRotation="90" wrapText="1"/>
    </xf>
    <xf numFmtId="0" fontId="9" fillId="2" borderId="8" xfId="0" applyFont="1" applyFill="1" applyBorder="1" applyAlignment="1">
      <alignment horizontal="center" textRotation="90" wrapText="1"/>
    </xf>
    <xf numFmtId="0" fontId="9" fillId="2" borderId="9" xfId="0" applyFont="1" applyFill="1" applyBorder="1" applyAlignment="1">
      <alignment horizontal="center" textRotation="90" wrapText="1"/>
    </xf>
    <xf numFmtId="0" fontId="9" fillId="2" borderId="10" xfId="0" applyFont="1" applyFill="1" applyBorder="1" applyAlignment="1">
      <alignment horizontal="center" textRotation="90" wrapText="1"/>
    </xf>
    <xf numFmtId="0" fontId="8" fillId="2" borderId="2" xfId="0" applyFont="1" applyFill="1" applyBorder="1" applyAlignment="1">
      <alignment horizontal="center" textRotation="90" wrapText="1"/>
    </xf>
    <xf numFmtId="0" fontId="8" fillId="2" borderId="11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5"/>
  <sheetViews>
    <sheetView tabSelected="1" view="pageLayout" topLeftCell="G1" zoomScale="50" zoomScaleNormal="60" zoomScaleSheetLayoutView="100" zoomScalePageLayoutView="50" workbookViewId="0">
      <selection activeCell="N17" sqref="N17"/>
    </sheetView>
  </sheetViews>
  <sheetFormatPr defaultRowHeight="15.75" x14ac:dyDescent="0.25"/>
  <cols>
    <col min="1" max="1" width="4.42578125" style="1" customWidth="1"/>
    <col min="2" max="2" width="4.5703125" style="1" customWidth="1"/>
    <col min="3" max="3" width="3.85546875" style="1" customWidth="1"/>
    <col min="4" max="4" width="4.7109375" style="1" customWidth="1"/>
    <col min="5" max="5" width="5.5703125" style="1" customWidth="1"/>
    <col min="6" max="6" width="6.28515625" style="1" customWidth="1"/>
    <col min="7" max="7" width="3.85546875" style="1" customWidth="1"/>
    <col min="8" max="8" width="185.7109375" style="1" customWidth="1"/>
    <col min="9" max="9" width="13.85546875" style="16" customWidth="1"/>
    <col min="10" max="10" width="11.85546875" style="1" customWidth="1"/>
    <col min="11" max="11" width="13" style="1" customWidth="1"/>
    <col min="12" max="12" width="12" style="1" customWidth="1"/>
    <col min="13" max="13" width="13" style="1" customWidth="1"/>
    <col min="14" max="14" width="13.28515625" style="1" customWidth="1"/>
    <col min="15" max="15" width="12.28515625" style="1" customWidth="1"/>
    <col min="16" max="16" width="12.28515625" style="23" customWidth="1"/>
    <col min="17" max="17" width="11.7109375" style="23" customWidth="1"/>
    <col min="18" max="18" width="13" style="23" customWidth="1"/>
    <col min="19" max="19" width="13.85546875" style="17" customWidth="1"/>
    <col min="20" max="20" width="19.7109375" style="17" customWidth="1"/>
    <col min="21" max="16384" width="9.140625" style="1"/>
  </cols>
  <sheetData>
    <row r="1" spans="1:20" ht="18.75" x14ac:dyDescent="0.3">
      <c r="G1" s="2"/>
      <c r="H1" s="2"/>
      <c r="I1" s="3"/>
      <c r="J1" s="2"/>
      <c r="K1" s="7"/>
      <c r="L1" s="7"/>
      <c r="N1" s="7"/>
      <c r="O1" s="7"/>
      <c r="P1" s="19"/>
      <c r="R1" s="8" t="s">
        <v>57</v>
      </c>
      <c r="S1" s="7"/>
      <c r="T1" s="7"/>
    </row>
    <row r="2" spans="1:20" ht="18.75" x14ac:dyDescent="0.3">
      <c r="G2" s="2"/>
      <c r="H2" s="2"/>
      <c r="I2" s="3"/>
      <c r="J2" s="2"/>
      <c r="K2" s="7"/>
      <c r="L2" s="7"/>
      <c r="N2" s="7"/>
      <c r="O2" s="7"/>
      <c r="P2" s="19"/>
      <c r="R2" s="8" t="s">
        <v>58</v>
      </c>
      <c r="S2" s="7"/>
      <c r="T2" s="7"/>
    </row>
    <row r="3" spans="1:20" ht="18.75" x14ac:dyDescent="0.3">
      <c r="G3" s="2"/>
      <c r="H3" s="2"/>
      <c r="I3" s="3"/>
      <c r="J3" s="2"/>
      <c r="K3" s="7"/>
      <c r="L3" s="7"/>
      <c r="N3" s="7"/>
      <c r="O3" s="7"/>
      <c r="P3" s="19"/>
      <c r="R3" s="8" t="s">
        <v>72</v>
      </c>
      <c r="S3" s="7"/>
      <c r="T3" s="7"/>
    </row>
    <row r="4" spans="1:20" ht="18.75" x14ac:dyDescent="0.3">
      <c r="G4" s="2"/>
      <c r="H4" s="2"/>
      <c r="I4" s="3"/>
      <c r="J4" s="2"/>
      <c r="K4" s="7"/>
      <c r="L4" s="7"/>
      <c r="N4" s="7"/>
      <c r="O4" s="7"/>
      <c r="P4" s="19"/>
      <c r="R4" s="8" t="s">
        <v>60</v>
      </c>
      <c r="S4" s="7"/>
      <c r="T4" s="7"/>
    </row>
    <row r="5" spans="1:20" ht="18.75" x14ac:dyDescent="0.3">
      <c r="G5" s="2"/>
      <c r="H5" s="18"/>
      <c r="I5" s="3"/>
      <c r="J5" s="2"/>
      <c r="K5" s="7"/>
      <c r="L5" s="7"/>
      <c r="N5" s="7"/>
      <c r="O5" s="7"/>
      <c r="P5" s="19"/>
      <c r="R5" s="8" t="s">
        <v>59</v>
      </c>
      <c r="S5" s="7"/>
      <c r="T5" s="7"/>
    </row>
    <row r="6" spans="1:20" ht="18.75" x14ac:dyDescent="0.3">
      <c r="G6" s="2"/>
      <c r="H6" s="2"/>
      <c r="I6" s="3"/>
      <c r="J6" s="2"/>
      <c r="K6" s="5"/>
      <c r="L6" s="5"/>
      <c r="N6" s="6"/>
      <c r="O6" s="5"/>
      <c r="P6" s="20"/>
      <c r="R6" s="8" t="s">
        <v>62</v>
      </c>
      <c r="S6" s="5"/>
      <c r="T6" s="5"/>
    </row>
    <row r="7" spans="1:20" ht="18.75" x14ac:dyDescent="0.3">
      <c r="G7" s="2"/>
      <c r="H7" s="2"/>
      <c r="I7" s="3"/>
      <c r="J7" s="2"/>
      <c r="K7" s="5"/>
      <c r="L7" s="5"/>
      <c r="N7" s="6"/>
      <c r="O7" s="5"/>
      <c r="P7" s="20"/>
      <c r="R7" s="8" t="s">
        <v>61</v>
      </c>
      <c r="S7" s="5"/>
      <c r="T7" s="5"/>
    </row>
    <row r="8" spans="1:20" x14ac:dyDescent="0.25">
      <c r="G8" s="2"/>
      <c r="H8" s="2"/>
      <c r="I8" s="3"/>
      <c r="J8" s="2"/>
      <c r="K8" s="5"/>
      <c r="L8" s="5"/>
      <c r="M8" s="9"/>
      <c r="N8" s="5"/>
      <c r="O8" s="5"/>
      <c r="P8" s="20"/>
      <c r="Q8" s="20"/>
      <c r="R8" s="20"/>
      <c r="S8" s="5"/>
      <c r="T8" s="5"/>
    </row>
    <row r="9" spans="1:20" ht="17.25" customHeight="1" x14ac:dyDescent="0.25">
      <c r="G9" s="71" t="s">
        <v>71</v>
      </c>
      <c r="H9" s="72"/>
      <c r="I9" s="72"/>
      <c r="J9" s="72"/>
      <c r="K9" s="72"/>
      <c r="L9" s="10"/>
      <c r="M9" s="10"/>
      <c r="N9" s="10"/>
      <c r="O9" s="10"/>
      <c r="P9" s="21"/>
      <c r="Q9" s="21"/>
      <c r="R9" s="21"/>
      <c r="S9" s="4"/>
      <c r="T9" s="4"/>
    </row>
    <row r="10" spans="1:20" ht="17.25" customHeight="1" x14ac:dyDescent="0.25">
      <c r="G10" s="12"/>
      <c r="H10" s="13"/>
      <c r="I10" s="13"/>
      <c r="J10" s="13"/>
      <c r="K10" s="13"/>
      <c r="L10" s="10"/>
      <c r="M10" s="10"/>
      <c r="N10" s="10"/>
      <c r="O10" s="10"/>
      <c r="P10" s="21"/>
      <c r="Q10" s="21"/>
      <c r="R10" s="21"/>
      <c r="S10" s="4"/>
      <c r="T10" s="4"/>
    </row>
    <row r="11" spans="1:20" x14ac:dyDescent="0.25">
      <c r="A11" s="74" t="s">
        <v>73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x14ac:dyDescent="0.2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22"/>
      <c r="S12" s="14"/>
      <c r="T12" s="14"/>
    </row>
    <row r="13" spans="1:20" ht="42" customHeight="1" x14ac:dyDescent="0.25">
      <c r="A13" s="78" t="s">
        <v>11</v>
      </c>
      <c r="B13" s="79"/>
      <c r="C13" s="79"/>
      <c r="D13" s="79"/>
      <c r="E13" s="79"/>
      <c r="F13" s="80"/>
      <c r="G13" s="89" t="s">
        <v>9</v>
      </c>
      <c r="H13" s="68" t="s">
        <v>10</v>
      </c>
      <c r="I13" s="68" t="s">
        <v>0</v>
      </c>
      <c r="J13" s="81" t="s">
        <v>1</v>
      </c>
      <c r="K13" s="82"/>
      <c r="L13" s="82"/>
      <c r="M13" s="83"/>
      <c r="N13" s="83"/>
      <c r="O13" s="83"/>
      <c r="P13" s="83"/>
      <c r="Q13" s="83"/>
      <c r="R13" s="84"/>
      <c r="S13" s="68" t="s">
        <v>2</v>
      </c>
      <c r="T13" s="68"/>
    </row>
    <row r="14" spans="1:20" ht="24" customHeight="1" x14ac:dyDescent="0.25">
      <c r="A14" s="67" t="s">
        <v>5</v>
      </c>
      <c r="B14" s="67" t="s">
        <v>7</v>
      </c>
      <c r="C14" s="67" t="s">
        <v>6</v>
      </c>
      <c r="D14" s="67" t="s">
        <v>8</v>
      </c>
      <c r="E14" s="85" t="s">
        <v>12</v>
      </c>
      <c r="F14" s="86"/>
      <c r="G14" s="90"/>
      <c r="H14" s="68"/>
      <c r="I14" s="68"/>
      <c r="J14" s="69">
        <v>2016</v>
      </c>
      <c r="K14" s="69">
        <v>2017</v>
      </c>
      <c r="L14" s="69">
        <v>2018</v>
      </c>
      <c r="M14" s="69">
        <v>2019</v>
      </c>
      <c r="N14" s="69">
        <v>2020</v>
      </c>
      <c r="O14" s="69">
        <v>2021</v>
      </c>
      <c r="P14" s="69">
        <v>2022</v>
      </c>
      <c r="Q14" s="69">
        <v>2023</v>
      </c>
      <c r="R14" s="69">
        <v>2024</v>
      </c>
      <c r="S14" s="76" t="s">
        <v>3</v>
      </c>
      <c r="T14" s="76" t="s">
        <v>4</v>
      </c>
    </row>
    <row r="15" spans="1:20" ht="98.25" customHeight="1" x14ac:dyDescent="0.25">
      <c r="A15" s="67"/>
      <c r="B15" s="67"/>
      <c r="C15" s="67"/>
      <c r="D15" s="67"/>
      <c r="E15" s="87"/>
      <c r="F15" s="88"/>
      <c r="G15" s="91"/>
      <c r="H15" s="68"/>
      <c r="I15" s="68"/>
      <c r="J15" s="73"/>
      <c r="K15" s="73"/>
      <c r="L15" s="73"/>
      <c r="M15" s="70"/>
      <c r="N15" s="70"/>
      <c r="O15" s="70"/>
      <c r="P15" s="70"/>
      <c r="Q15" s="70"/>
      <c r="R15" s="70"/>
      <c r="S15" s="77"/>
      <c r="T15" s="77"/>
    </row>
    <row r="16" spans="1:20" ht="18.75" x14ac:dyDescent="0.3">
      <c r="A16" s="24">
        <v>1</v>
      </c>
      <c r="B16" s="24">
        <v>2</v>
      </c>
      <c r="C16" s="24">
        <v>3</v>
      </c>
      <c r="D16" s="24">
        <v>4</v>
      </c>
      <c r="E16" s="24">
        <v>5</v>
      </c>
      <c r="F16" s="24">
        <v>6</v>
      </c>
      <c r="G16" s="59">
        <v>7</v>
      </c>
      <c r="H16" s="59">
        <v>8</v>
      </c>
      <c r="I16" s="59">
        <v>9</v>
      </c>
      <c r="J16" s="59">
        <v>10</v>
      </c>
      <c r="K16" s="59">
        <v>11</v>
      </c>
      <c r="L16" s="59">
        <v>12</v>
      </c>
      <c r="M16" s="25">
        <v>13</v>
      </c>
      <c r="N16" s="25">
        <v>14</v>
      </c>
      <c r="O16" s="24">
        <v>15</v>
      </c>
      <c r="P16" s="24">
        <v>16</v>
      </c>
      <c r="Q16" s="24">
        <v>17</v>
      </c>
      <c r="R16" s="24">
        <v>18</v>
      </c>
      <c r="S16" s="24">
        <v>19</v>
      </c>
      <c r="T16" s="24">
        <v>20</v>
      </c>
    </row>
    <row r="17" spans="1:25" s="63" customFormat="1" ht="21" customHeight="1" x14ac:dyDescent="0.25">
      <c r="A17" s="60" t="s">
        <v>44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1"/>
      <c r="H17" s="52" t="s">
        <v>70</v>
      </c>
      <c r="I17" s="61" t="s">
        <v>35</v>
      </c>
      <c r="J17" s="55">
        <f t="shared" ref="J17:R17" si="0">J25+J90+J118+J177</f>
        <v>20827.400000000001</v>
      </c>
      <c r="K17" s="55">
        <f t="shared" si="0"/>
        <v>23208.1</v>
      </c>
      <c r="L17" s="55">
        <f t="shared" si="0"/>
        <v>26404.21</v>
      </c>
      <c r="M17" s="55">
        <f t="shared" si="0"/>
        <v>31091.490869999998</v>
      </c>
      <c r="N17" s="55">
        <f t="shared" si="0"/>
        <v>29280.300000000003</v>
      </c>
      <c r="O17" s="55">
        <f t="shared" si="0"/>
        <v>22446.7</v>
      </c>
      <c r="P17" s="55">
        <f t="shared" si="0"/>
        <v>22491.7</v>
      </c>
      <c r="Q17" s="55">
        <f t="shared" si="0"/>
        <v>22491.7</v>
      </c>
      <c r="R17" s="55">
        <f t="shared" si="0"/>
        <v>24128.360000000004</v>
      </c>
      <c r="S17" s="58">
        <f>SUM(J17:R17)</f>
        <v>222369.96087000004</v>
      </c>
      <c r="T17" s="65">
        <v>2024</v>
      </c>
    </row>
    <row r="18" spans="1:25" s="63" customFormat="1" ht="19.5" customHeight="1" x14ac:dyDescent="0.25">
      <c r="A18" s="60" t="s">
        <v>44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1">
        <v>3</v>
      </c>
      <c r="H18" s="52" t="s">
        <v>54</v>
      </c>
      <c r="I18" s="61" t="s">
        <v>35</v>
      </c>
      <c r="J18" s="55">
        <f>J26+J90+J119+J178</f>
        <v>19677.400000000001</v>
      </c>
      <c r="K18" s="55">
        <f>K26+K91+K119+K178</f>
        <v>22503.1</v>
      </c>
      <c r="L18" s="55">
        <f>L26+L91+L118+L178</f>
        <v>23513.11</v>
      </c>
      <c r="M18" s="55">
        <f>M26+M91+M119+M178</f>
        <v>28906.030869999999</v>
      </c>
      <c r="N18" s="55">
        <f>N26+N91+N119+N178</f>
        <v>26932.700000000004</v>
      </c>
      <c r="O18" s="55">
        <f>O25+O90+O118+O177</f>
        <v>22446.7</v>
      </c>
      <c r="P18" s="55">
        <f>P25+P90+P118+P177</f>
        <v>22491.7</v>
      </c>
      <c r="Q18" s="55">
        <f>Q25+Q90+Q118+Q177</f>
        <v>22491.7</v>
      </c>
      <c r="R18" s="55">
        <f>R25+R90+R118+R177</f>
        <v>24128.360000000004</v>
      </c>
      <c r="S18" s="58">
        <f>SUM(J18:R18)</f>
        <v>213090.80087000006</v>
      </c>
      <c r="T18" s="65">
        <v>2024</v>
      </c>
    </row>
    <row r="19" spans="1:25" ht="19.5" customHeight="1" x14ac:dyDescent="0.25">
      <c r="A19" s="26" t="s">
        <v>44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59">
        <v>2</v>
      </c>
      <c r="H19" s="27" t="s">
        <v>53</v>
      </c>
      <c r="I19" s="59" t="s">
        <v>35</v>
      </c>
      <c r="J19" s="28">
        <f>SUM(J27+J179+J120)</f>
        <v>1150</v>
      </c>
      <c r="K19" s="28">
        <f t="shared" ref="K19:R19" si="1">SUM(K27+K179+K92)</f>
        <v>705</v>
      </c>
      <c r="L19" s="28">
        <f t="shared" si="1"/>
        <v>2891.1</v>
      </c>
      <c r="M19" s="28">
        <f>SUM(M27+M179+M92+M120)</f>
        <v>2185.5</v>
      </c>
      <c r="N19" s="28">
        <f>SUM(N27+N179+N92+N120)</f>
        <v>2347.6</v>
      </c>
      <c r="O19" s="28">
        <f t="shared" si="1"/>
        <v>0</v>
      </c>
      <c r="P19" s="28">
        <f t="shared" si="1"/>
        <v>0</v>
      </c>
      <c r="Q19" s="28">
        <f t="shared" si="1"/>
        <v>0</v>
      </c>
      <c r="R19" s="28">
        <f t="shared" si="1"/>
        <v>0</v>
      </c>
      <c r="S19" s="29">
        <f>SUM(J19:R19)</f>
        <v>9279.2000000000007</v>
      </c>
      <c r="T19" s="30">
        <v>2020</v>
      </c>
    </row>
    <row r="20" spans="1:25" s="63" customFormat="1" ht="37.5" x14ac:dyDescent="0.25">
      <c r="A20" s="60" t="s">
        <v>44</v>
      </c>
      <c r="B20" s="60">
        <v>1</v>
      </c>
      <c r="C20" s="60">
        <v>0</v>
      </c>
      <c r="D20" s="60">
        <v>0</v>
      </c>
      <c r="E20" s="60">
        <v>0</v>
      </c>
      <c r="F20" s="60">
        <v>0</v>
      </c>
      <c r="G20" s="61"/>
      <c r="H20" s="52" t="s">
        <v>75</v>
      </c>
      <c r="I20" s="61" t="s">
        <v>35</v>
      </c>
      <c r="J20" s="51">
        <f t="shared" ref="J20:O20" si="2">J17</f>
        <v>20827.400000000001</v>
      </c>
      <c r="K20" s="51">
        <f t="shared" si="2"/>
        <v>23208.1</v>
      </c>
      <c r="L20" s="51">
        <f t="shared" si="2"/>
        <v>26404.21</v>
      </c>
      <c r="M20" s="51">
        <f t="shared" si="2"/>
        <v>31091.490869999998</v>
      </c>
      <c r="N20" s="51">
        <f t="shared" si="2"/>
        <v>29280.300000000003</v>
      </c>
      <c r="O20" s="51">
        <f t="shared" si="2"/>
        <v>22446.7</v>
      </c>
      <c r="P20" s="51">
        <f t="shared" ref="P20:Q20" si="3">P17</f>
        <v>22491.7</v>
      </c>
      <c r="Q20" s="51">
        <f t="shared" si="3"/>
        <v>22491.7</v>
      </c>
      <c r="R20" s="51">
        <f t="shared" ref="R20" si="4">R17</f>
        <v>24128.360000000004</v>
      </c>
      <c r="S20" s="53">
        <f>SUM(J20:R20)</f>
        <v>222369.96087000004</v>
      </c>
      <c r="T20" s="62">
        <v>2024</v>
      </c>
      <c r="U20" s="64"/>
      <c r="V20" s="64"/>
      <c r="W20" s="64"/>
      <c r="X20" s="64"/>
      <c r="Y20" s="64"/>
    </row>
    <row r="21" spans="1:25" ht="18.75" x14ac:dyDescent="0.25">
      <c r="A21" s="26" t="s">
        <v>44</v>
      </c>
      <c r="B21" s="26">
        <v>1</v>
      </c>
      <c r="C21" s="26">
        <v>0</v>
      </c>
      <c r="D21" s="26">
        <v>0</v>
      </c>
      <c r="E21" s="26">
        <v>0</v>
      </c>
      <c r="F21" s="26">
        <v>0</v>
      </c>
      <c r="G21" s="59"/>
      <c r="H21" s="27" t="s">
        <v>76</v>
      </c>
      <c r="I21" s="59" t="s">
        <v>36</v>
      </c>
      <c r="J21" s="33">
        <v>70</v>
      </c>
      <c r="K21" s="33">
        <v>70</v>
      </c>
      <c r="L21" s="33">
        <v>70</v>
      </c>
      <c r="M21" s="33">
        <v>70</v>
      </c>
      <c r="N21" s="33">
        <v>70</v>
      </c>
      <c r="O21" s="33">
        <v>70</v>
      </c>
      <c r="P21" s="33">
        <v>71</v>
      </c>
      <c r="Q21" s="33">
        <v>71</v>
      </c>
      <c r="R21" s="33">
        <v>71</v>
      </c>
      <c r="S21" s="34">
        <v>71</v>
      </c>
      <c r="T21" s="25">
        <v>2024</v>
      </c>
      <c r="U21" s="15"/>
      <c r="V21" s="15"/>
      <c r="W21" s="15"/>
      <c r="X21" s="15"/>
      <c r="Y21" s="15"/>
    </row>
    <row r="22" spans="1:25" ht="18.75" x14ac:dyDescent="0.25">
      <c r="A22" s="26" t="s">
        <v>44</v>
      </c>
      <c r="B22" s="26">
        <v>1</v>
      </c>
      <c r="C22" s="26">
        <v>0</v>
      </c>
      <c r="D22" s="26">
        <v>0</v>
      </c>
      <c r="E22" s="26">
        <v>0</v>
      </c>
      <c r="F22" s="26">
        <v>0</v>
      </c>
      <c r="G22" s="59"/>
      <c r="H22" s="27" t="s">
        <v>77</v>
      </c>
      <c r="I22" s="59" t="s">
        <v>37</v>
      </c>
      <c r="J22" s="34">
        <v>493</v>
      </c>
      <c r="K22" s="34">
        <v>498</v>
      </c>
      <c r="L22" s="34">
        <v>498</v>
      </c>
      <c r="M22" s="34">
        <v>502</v>
      </c>
      <c r="N22" s="34">
        <f>507-30</f>
        <v>477</v>
      </c>
      <c r="O22" s="34">
        <v>500</v>
      </c>
      <c r="P22" s="34">
        <v>501</v>
      </c>
      <c r="Q22" s="34">
        <v>502</v>
      </c>
      <c r="R22" s="34">
        <v>503</v>
      </c>
      <c r="S22" s="34">
        <f>SUM(J22:R22)</f>
        <v>4474</v>
      </c>
      <c r="T22" s="25">
        <v>2024</v>
      </c>
    </row>
    <row r="23" spans="1:25" ht="18.75" x14ac:dyDescent="0.25">
      <c r="A23" s="26" t="s">
        <v>44</v>
      </c>
      <c r="B23" s="26">
        <v>1</v>
      </c>
      <c r="C23" s="26">
        <v>0</v>
      </c>
      <c r="D23" s="26">
        <v>0</v>
      </c>
      <c r="E23" s="26">
        <v>0</v>
      </c>
      <c r="F23" s="26">
        <v>0</v>
      </c>
      <c r="G23" s="59"/>
      <c r="H23" s="35" t="s">
        <v>78</v>
      </c>
      <c r="I23" s="59" t="s">
        <v>37</v>
      </c>
      <c r="J23" s="34">
        <v>34</v>
      </c>
      <c r="K23" s="34">
        <v>34</v>
      </c>
      <c r="L23" s="34">
        <v>34</v>
      </c>
      <c r="M23" s="34">
        <v>34</v>
      </c>
      <c r="N23" s="34">
        <v>34</v>
      </c>
      <c r="O23" s="34">
        <v>34</v>
      </c>
      <c r="P23" s="34">
        <v>34</v>
      </c>
      <c r="Q23" s="34">
        <v>34</v>
      </c>
      <c r="R23" s="34">
        <v>35</v>
      </c>
      <c r="S23" s="34">
        <v>35</v>
      </c>
      <c r="T23" s="25">
        <v>2024</v>
      </c>
    </row>
    <row r="24" spans="1:25" ht="18.75" x14ac:dyDescent="0.25">
      <c r="A24" s="26" t="s">
        <v>44</v>
      </c>
      <c r="B24" s="26">
        <v>1</v>
      </c>
      <c r="C24" s="26">
        <v>0</v>
      </c>
      <c r="D24" s="26">
        <v>0</v>
      </c>
      <c r="E24" s="26">
        <v>0</v>
      </c>
      <c r="F24" s="26">
        <v>0</v>
      </c>
      <c r="G24" s="59"/>
      <c r="H24" s="27" t="s">
        <v>79</v>
      </c>
      <c r="I24" s="59" t="s">
        <v>36</v>
      </c>
      <c r="J24" s="34">
        <v>1.3</v>
      </c>
      <c r="K24" s="34">
        <v>1.3</v>
      </c>
      <c r="L24" s="34">
        <v>1.3</v>
      </c>
      <c r="M24" s="34">
        <v>1.3</v>
      </c>
      <c r="N24" s="34">
        <v>1.6</v>
      </c>
      <c r="O24" s="34">
        <v>1.3</v>
      </c>
      <c r="P24" s="34">
        <v>1.3</v>
      </c>
      <c r="Q24" s="34">
        <v>1.3</v>
      </c>
      <c r="R24" s="34">
        <v>1.2</v>
      </c>
      <c r="S24" s="34">
        <v>1.2</v>
      </c>
      <c r="T24" s="25">
        <v>2024</v>
      </c>
    </row>
    <row r="25" spans="1:25" s="63" customFormat="1" ht="18.75" x14ac:dyDescent="0.25">
      <c r="A25" s="60" t="s">
        <v>44</v>
      </c>
      <c r="B25" s="60">
        <v>1</v>
      </c>
      <c r="C25" s="60">
        <v>1</v>
      </c>
      <c r="D25" s="60">
        <v>0</v>
      </c>
      <c r="E25" s="60">
        <v>0</v>
      </c>
      <c r="F25" s="60">
        <v>0</v>
      </c>
      <c r="G25" s="61"/>
      <c r="H25" s="52" t="s">
        <v>80</v>
      </c>
      <c r="I25" s="61" t="s">
        <v>35</v>
      </c>
      <c r="J25" s="53">
        <f t="shared" ref="J25:O25" si="5">J28+J43+J69</f>
        <v>950</v>
      </c>
      <c r="K25" s="53">
        <f t="shared" si="5"/>
        <v>905</v>
      </c>
      <c r="L25" s="53">
        <f t="shared" si="5"/>
        <v>4016.5</v>
      </c>
      <c r="M25" s="53">
        <f t="shared" si="5"/>
        <v>2392.3000000000002</v>
      </c>
      <c r="N25" s="53">
        <f t="shared" si="5"/>
        <v>3209.7</v>
      </c>
      <c r="O25" s="53">
        <f t="shared" si="5"/>
        <v>2121.6999999999998</v>
      </c>
      <c r="P25" s="53">
        <f t="shared" ref="P25:Q25" si="6">P28+P43+P69</f>
        <v>2166.6999999999998</v>
      </c>
      <c r="Q25" s="53">
        <f t="shared" si="6"/>
        <v>2266.6999999999998</v>
      </c>
      <c r="R25" s="53">
        <f t="shared" ref="R25" si="7">R28+R43+R69</f>
        <v>2357.41</v>
      </c>
      <c r="S25" s="53">
        <f t="shared" ref="S25:S30" si="8">SUM(J25:R25)</f>
        <v>20386.010000000002</v>
      </c>
      <c r="T25" s="62">
        <v>2024</v>
      </c>
    </row>
    <row r="26" spans="1:25" s="63" customFormat="1" ht="18.75" x14ac:dyDescent="0.25">
      <c r="A26" s="60" t="s">
        <v>44</v>
      </c>
      <c r="B26" s="60">
        <v>1</v>
      </c>
      <c r="C26" s="60">
        <v>1</v>
      </c>
      <c r="D26" s="60">
        <v>0</v>
      </c>
      <c r="E26" s="60">
        <v>0</v>
      </c>
      <c r="F26" s="60">
        <v>0</v>
      </c>
      <c r="G26" s="61">
        <v>3</v>
      </c>
      <c r="H26" s="52" t="s">
        <v>54</v>
      </c>
      <c r="I26" s="61" t="s">
        <v>35</v>
      </c>
      <c r="J26" s="53">
        <f>J28+J44+J69</f>
        <v>800</v>
      </c>
      <c r="K26" s="53">
        <f>K28+K44+K69</f>
        <v>780</v>
      </c>
      <c r="L26" s="53">
        <f>L28+L44+L70</f>
        <v>3519.5</v>
      </c>
      <c r="M26" s="53">
        <f>M28+M44+M69</f>
        <v>2196.3000000000002</v>
      </c>
      <c r="N26" s="53">
        <f>N29+N43+N70</f>
        <v>2507.6999999999998</v>
      </c>
      <c r="O26" s="53">
        <f>O28+O43+O69</f>
        <v>2121.6999999999998</v>
      </c>
      <c r="P26" s="53">
        <f>P28+P43+P69</f>
        <v>2166.6999999999998</v>
      </c>
      <c r="Q26" s="53">
        <f>Q28+Q43+Q69</f>
        <v>2266.6999999999998</v>
      </c>
      <c r="R26" s="53">
        <f>R28+R43+R69</f>
        <v>2357.41</v>
      </c>
      <c r="S26" s="53">
        <f t="shared" si="8"/>
        <v>18716.010000000002</v>
      </c>
      <c r="T26" s="62">
        <v>2024</v>
      </c>
    </row>
    <row r="27" spans="1:25" ht="18.75" x14ac:dyDescent="0.25">
      <c r="A27" s="26" t="s">
        <v>44</v>
      </c>
      <c r="B27" s="26">
        <v>1</v>
      </c>
      <c r="C27" s="26">
        <v>1</v>
      </c>
      <c r="D27" s="26">
        <v>0</v>
      </c>
      <c r="E27" s="26">
        <v>0</v>
      </c>
      <c r="F27" s="26">
        <v>0</v>
      </c>
      <c r="G27" s="59">
        <v>2</v>
      </c>
      <c r="H27" s="27" t="s">
        <v>53</v>
      </c>
      <c r="I27" s="59" t="s">
        <v>35</v>
      </c>
      <c r="J27" s="32">
        <v>150</v>
      </c>
      <c r="K27" s="32">
        <f>K45</f>
        <v>125</v>
      </c>
      <c r="L27" s="32">
        <f>L45+L71</f>
        <v>497</v>
      </c>
      <c r="M27" s="32">
        <f>M45</f>
        <v>196</v>
      </c>
      <c r="N27" s="32">
        <f>N30+N71</f>
        <v>702</v>
      </c>
      <c r="O27" s="32">
        <v>0</v>
      </c>
      <c r="P27" s="32">
        <v>0</v>
      </c>
      <c r="Q27" s="32">
        <v>0</v>
      </c>
      <c r="R27" s="32">
        <v>0</v>
      </c>
      <c r="S27" s="32">
        <f t="shared" si="8"/>
        <v>1670</v>
      </c>
      <c r="T27" s="25">
        <v>2020</v>
      </c>
    </row>
    <row r="28" spans="1:25" ht="18.75" x14ac:dyDescent="0.25">
      <c r="A28" s="26" t="s">
        <v>44</v>
      </c>
      <c r="B28" s="26">
        <v>1</v>
      </c>
      <c r="C28" s="26">
        <v>1</v>
      </c>
      <c r="D28" s="26">
        <v>1</v>
      </c>
      <c r="E28" s="26">
        <v>0</v>
      </c>
      <c r="F28" s="26">
        <v>0</v>
      </c>
      <c r="G28" s="59"/>
      <c r="H28" s="36" t="s">
        <v>81</v>
      </c>
      <c r="I28" s="59" t="s">
        <v>35</v>
      </c>
      <c r="J28" s="32">
        <f t="shared" ref="J28:O28" si="9">J33+J38+J40</f>
        <v>400</v>
      </c>
      <c r="K28" s="32">
        <f t="shared" si="9"/>
        <v>400</v>
      </c>
      <c r="L28" s="32">
        <f t="shared" si="9"/>
        <v>250</v>
      </c>
      <c r="M28" s="32">
        <f t="shared" si="9"/>
        <v>259</v>
      </c>
      <c r="N28" s="32">
        <f t="shared" si="9"/>
        <v>1333.5</v>
      </c>
      <c r="O28" s="32">
        <f t="shared" si="9"/>
        <v>267.29999999999995</v>
      </c>
      <c r="P28" s="32">
        <f t="shared" ref="P28:Q28" si="10">P33+P38+P40</f>
        <v>267.29999999999995</v>
      </c>
      <c r="Q28" s="32">
        <f t="shared" si="10"/>
        <v>267.29999999999995</v>
      </c>
      <c r="R28" s="32">
        <f t="shared" ref="R28" si="11">R33+R38+R40</f>
        <v>277.99</v>
      </c>
      <c r="S28" s="32">
        <f t="shared" si="8"/>
        <v>3722.3900000000003</v>
      </c>
      <c r="T28" s="25">
        <v>2024</v>
      </c>
    </row>
    <row r="29" spans="1:25" ht="18.75" x14ac:dyDescent="0.25">
      <c r="A29" s="26" t="s">
        <v>44</v>
      </c>
      <c r="B29" s="26">
        <v>1</v>
      </c>
      <c r="C29" s="26">
        <v>1</v>
      </c>
      <c r="D29" s="26">
        <v>1</v>
      </c>
      <c r="E29" s="26">
        <v>0</v>
      </c>
      <c r="F29" s="26">
        <v>0</v>
      </c>
      <c r="G29" s="59">
        <v>3</v>
      </c>
      <c r="H29" s="27" t="s">
        <v>54</v>
      </c>
      <c r="I29" s="59" t="s">
        <v>35</v>
      </c>
      <c r="J29" s="32">
        <v>400</v>
      </c>
      <c r="K29" s="32">
        <v>400</v>
      </c>
      <c r="L29" s="32">
        <v>250</v>
      </c>
      <c r="M29" s="32">
        <v>259</v>
      </c>
      <c r="N29" s="32">
        <f>N34+N38+N40</f>
        <v>1131.5</v>
      </c>
      <c r="O29" s="32">
        <v>267.3</v>
      </c>
      <c r="P29" s="32">
        <v>267.3</v>
      </c>
      <c r="Q29" s="32">
        <v>267.3</v>
      </c>
      <c r="R29" s="32">
        <v>278</v>
      </c>
      <c r="S29" s="32">
        <f t="shared" si="8"/>
        <v>3520.4000000000005</v>
      </c>
      <c r="T29" s="25">
        <v>2024</v>
      </c>
    </row>
    <row r="30" spans="1:25" ht="18.75" x14ac:dyDescent="0.25">
      <c r="A30" s="26" t="s">
        <v>44</v>
      </c>
      <c r="B30" s="26">
        <v>1</v>
      </c>
      <c r="C30" s="26">
        <v>1</v>
      </c>
      <c r="D30" s="26">
        <v>1</v>
      </c>
      <c r="E30" s="26">
        <v>0</v>
      </c>
      <c r="F30" s="26">
        <v>0</v>
      </c>
      <c r="G30" s="59">
        <v>2</v>
      </c>
      <c r="H30" s="27" t="s">
        <v>53</v>
      </c>
      <c r="I30" s="59" t="s">
        <v>35</v>
      </c>
      <c r="J30" s="32">
        <v>0</v>
      </c>
      <c r="K30" s="32">
        <v>0</v>
      </c>
      <c r="L30" s="32">
        <v>0</v>
      </c>
      <c r="M30" s="32">
        <v>0</v>
      </c>
      <c r="N30" s="32">
        <v>202</v>
      </c>
      <c r="O30" s="32">
        <v>0</v>
      </c>
      <c r="P30" s="32">
        <v>0</v>
      </c>
      <c r="Q30" s="32">
        <v>0</v>
      </c>
      <c r="R30" s="32">
        <v>0</v>
      </c>
      <c r="S30" s="32">
        <f t="shared" si="8"/>
        <v>202</v>
      </c>
      <c r="T30" s="25">
        <v>2020</v>
      </c>
    </row>
    <row r="31" spans="1:25" ht="18.75" x14ac:dyDescent="0.25">
      <c r="A31" s="26" t="s">
        <v>44</v>
      </c>
      <c r="B31" s="26">
        <v>1</v>
      </c>
      <c r="C31" s="26">
        <v>1</v>
      </c>
      <c r="D31" s="26">
        <v>1</v>
      </c>
      <c r="E31" s="26">
        <v>0</v>
      </c>
      <c r="F31" s="26">
        <v>0</v>
      </c>
      <c r="G31" s="59"/>
      <c r="H31" s="36" t="s">
        <v>82</v>
      </c>
      <c r="I31" s="59" t="s">
        <v>36</v>
      </c>
      <c r="J31" s="37">
        <v>10</v>
      </c>
      <c r="K31" s="37">
        <v>10</v>
      </c>
      <c r="L31" s="37">
        <v>9</v>
      </c>
      <c r="M31" s="37">
        <v>10</v>
      </c>
      <c r="N31" s="37">
        <v>11</v>
      </c>
      <c r="O31" s="37">
        <v>10</v>
      </c>
      <c r="P31" s="37">
        <v>11</v>
      </c>
      <c r="Q31" s="37">
        <v>11</v>
      </c>
      <c r="R31" s="37">
        <v>11</v>
      </c>
      <c r="S31" s="37">
        <v>11</v>
      </c>
      <c r="T31" s="25">
        <v>2024</v>
      </c>
    </row>
    <row r="32" spans="1:25" ht="18.75" x14ac:dyDescent="0.25">
      <c r="A32" s="26" t="s">
        <v>44</v>
      </c>
      <c r="B32" s="26">
        <v>1</v>
      </c>
      <c r="C32" s="26">
        <v>1</v>
      </c>
      <c r="D32" s="26">
        <v>1</v>
      </c>
      <c r="E32" s="26">
        <v>0</v>
      </c>
      <c r="F32" s="26">
        <v>0</v>
      </c>
      <c r="G32" s="59"/>
      <c r="H32" s="27" t="s">
        <v>83</v>
      </c>
      <c r="I32" s="59" t="s">
        <v>37</v>
      </c>
      <c r="J32" s="37">
        <v>27</v>
      </c>
      <c r="K32" s="37">
        <v>28</v>
      </c>
      <c r="L32" s="37">
        <v>17</v>
      </c>
      <c r="M32" s="37">
        <v>18</v>
      </c>
      <c r="N32" s="37">
        <v>15</v>
      </c>
      <c r="O32" s="37">
        <f>SUM(O36+O37+O39+O41)</f>
        <v>14</v>
      </c>
      <c r="P32" s="37">
        <f>SUM(P36+P37+P39+P41)</f>
        <v>14</v>
      </c>
      <c r="Q32" s="37">
        <f>SUM(Q36+Q37+Q39+Q41)</f>
        <v>14</v>
      </c>
      <c r="R32" s="37">
        <f>SUM(R36+R37+R39+R41)</f>
        <v>14</v>
      </c>
      <c r="S32" s="37">
        <f t="shared" ref="S32:S45" si="12">SUM(J32:R32)</f>
        <v>161</v>
      </c>
      <c r="T32" s="25">
        <v>2024</v>
      </c>
    </row>
    <row r="33" spans="1:20" ht="18.75" x14ac:dyDescent="0.25">
      <c r="A33" s="26" t="s">
        <v>44</v>
      </c>
      <c r="B33" s="26">
        <v>1</v>
      </c>
      <c r="C33" s="26">
        <v>1</v>
      </c>
      <c r="D33" s="26">
        <v>1</v>
      </c>
      <c r="E33" s="26">
        <v>0</v>
      </c>
      <c r="F33" s="26">
        <v>1</v>
      </c>
      <c r="G33" s="59"/>
      <c r="H33" s="49" t="s">
        <v>13</v>
      </c>
      <c r="I33" s="59" t="s">
        <v>35</v>
      </c>
      <c r="J33" s="32">
        <v>240</v>
      </c>
      <c r="K33" s="32">
        <v>240</v>
      </c>
      <c r="L33" s="32">
        <v>220</v>
      </c>
      <c r="M33" s="32">
        <v>227.9</v>
      </c>
      <c r="N33" s="32">
        <f t="shared" ref="N33" si="13">SUM(N34+N35)</f>
        <v>1312.1</v>
      </c>
      <c r="O33" s="32">
        <v>235.2</v>
      </c>
      <c r="P33" s="32">
        <v>235.2</v>
      </c>
      <c r="Q33" s="32">
        <v>235.2</v>
      </c>
      <c r="R33" s="32">
        <v>244.6</v>
      </c>
      <c r="S33" s="32">
        <f t="shared" si="12"/>
        <v>3190.1999999999994</v>
      </c>
      <c r="T33" s="25">
        <v>2024</v>
      </c>
    </row>
    <row r="34" spans="1:20" ht="18.75" x14ac:dyDescent="0.25">
      <c r="A34" s="26" t="s">
        <v>44</v>
      </c>
      <c r="B34" s="26">
        <v>1</v>
      </c>
      <c r="C34" s="26">
        <v>1</v>
      </c>
      <c r="D34" s="26">
        <v>1</v>
      </c>
      <c r="E34" s="26">
        <v>0</v>
      </c>
      <c r="F34" s="26">
        <v>1</v>
      </c>
      <c r="G34" s="59">
        <v>3</v>
      </c>
      <c r="H34" s="27" t="s">
        <v>54</v>
      </c>
      <c r="I34" s="59" t="s">
        <v>35</v>
      </c>
      <c r="J34" s="32">
        <v>240</v>
      </c>
      <c r="K34" s="32">
        <v>240</v>
      </c>
      <c r="L34" s="32">
        <v>220</v>
      </c>
      <c r="M34" s="32">
        <v>227.9</v>
      </c>
      <c r="N34" s="32">
        <v>1110.0999999999999</v>
      </c>
      <c r="O34" s="32">
        <v>235.2</v>
      </c>
      <c r="P34" s="32">
        <v>235.2</v>
      </c>
      <c r="Q34" s="32">
        <v>235.2</v>
      </c>
      <c r="R34" s="32">
        <v>244.6</v>
      </c>
      <c r="S34" s="32">
        <f t="shared" si="12"/>
        <v>2988.1999999999994</v>
      </c>
      <c r="T34" s="25">
        <v>2024</v>
      </c>
    </row>
    <row r="35" spans="1:20" ht="18.75" x14ac:dyDescent="0.25">
      <c r="A35" s="26" t="s">
        <v>44</v>
      </c>
      <c r="B35" s="26">
        <v>1</v>
      </c>
      <c r="C35" s="26">
        <v>1</v>
      </c>
      <c r="D35" s="26">
        <v>1</v>
      </c>
      <c r="E35" s="26">
        <v>0</v>
      </c>
      <c r="F35" s="26">
        <v>1</v>
      </c>
      <c r="G35" s="59">
        <v>2</v>
      </c>
      <c r="H35" s="27" t="s">
        <v>53</v>
      </c>
      <c r="I35" s="59" t="s">
        <v>35</v>
      </c>
      <c r="J35" s="32">
        <v>0</v>
      </c>
      <c r="K35" s="32">
        <v>0</v>
      </c>
      <c r="L35" s="32">
        <v>0</v>
      </c>
      <c r="M35" s="32">
        <v>0</v>
      </c>
      <c r="N35" s="32">
        <v>202</v>
      </c>
      <c r="O35" s="32">
        <v>0</v>
      </c>
      <c r="P35" s="32">
        <v>0</v>
      </c>
      <c r="Q35" s="32">
        <v>0</v>
      </c>
      <c r="R35" s="32">
        <v>0</v>
      </c>
      <c r="S35" s="32">
        <f t="shared" si="12"/>
        <v>202</v>
      </c>
      <c r="T35" s="25">
        <v>2020</v>
      </c>
    </row>
    <row r="36" spans="1:20" ht="18.75" x14ac:dyDescent="0.25">
      <c r="A36" s="26" t="s">
        <v>44</v>
      </c>
      <c r="B36" s="26">
        <v>1</v>
      </c>
      <c r="C36" s="26">
        <v>1</v>
      </c>
      <c r="D36" s="26">
        <v>1</v>
      </c>
      <c r="E36" s="26">
        <v>0</v>
      </c>
      <c r="F36" s="26">
        <v>1</v>
      </c>
      <c r="G36" s="59"/>
      <c r="H36" s="27" t="s">
        <v>84</v>
      </c>
      <c r="I36" s="59" t="s">
        <v>37</v>
      </c>
      <c r="J36" s="37">
        <v>9</v>
      </c>
      <c r="K36" s="37">
        <v>10</v>
      </c>
      <c r="L36" s="37">
        <v>7</v>
      </c>
      <c r="M36" s="37">
        <v>7</v>
      </c>
      <c r="N36" s="37">
        <v>9</v>
      </c>
      <c r="O36" s="37">
        <v>8</v>
      </c>
      <c r="P36" s="37">
        <v>8</v>
      </c>
      <c r="Q36" s="37">
        <v>8</v>
      </c>
      <c r="R36" s="37">
        <v>8</v>
      </c>
      <c r="S36" s="37">
        <f t="shared" si="12"/>
        <v>74</v>
      </c>
      <c r="T36" s="25">
        <v>2024</v>
      </c>
    </row>
    <row r="37" spans="1:20" ht="18.75" x14ac:dyDescent="0.25">
      <c r="A37" s="26" t="s">
        <v>44</v>
      </c>
      <c r="B37" s="26">
        <v>1</v>
      </c>
      <c r="C37" s="26">
        <v>1</v>
      </c>
      <c r="D37" s="26">
        <v>1</v>
      </c>
      <c r="E37" s="26">
        <v>0</v>
      </c>
      <c r="F37" s="26">
        <v>1</v>
      </c>
      <c r="G37" s="59"/>
      <c r="H37" s="27" t="s">
        <v>85</v>
      </c>
      <c r="I37" s="59" t="s">
        <v>37</v>
      </c>
      <c r="J37" s="37">
        <v>8</v>
      </c>
      <c r="K37" s="37">
        <v>8</v>
      </c>
      <c r="L37" s="37">
        <v>8</v>
      </c>
      <c r="M37" s="37">
        <v>8</v>
      </c>
      <c r="N37" s="37">
        <v>5</v>
      </c>
      <c r="O37" s="37">
        <v>4</v>
      </c>
      <c r="P37" s="37">
        <v>4</v>
      </c>
      <c r="Q37" s="37">
        <v>4</v>
      </c>
      <c r="R37" s="37">
        <v>4</v>
      </c>
      <c r="S37" s="37">
        <f t="shared" si="12"/>
        <v>53</v>
      </c>
      <c r="T37" s="25">
        <v>2024</v>
      </c>
    </row>
    <row r="38" spans="1:20" ht="36.75" customHeight="1" x14ac:dyDescent="0.25">
      <c r="A38" s="26" t="s">
        <v>44</v>
      </c>
      <c r="B38" s="26">
        <v>1</v>
      </c>
      <c r="C38" s="26">
        <v>1</v>
      </c>
      <c r="D38" s="26">
        <v>1</v>
      </c>
      <c r="E38" s="26">
        <v>0</v>
      </c>
      <c r="F38" s="26">
        <v>2</v>
      </c>
      <c r="G38" s="59">
        <v>3</v>
      </c>
      <c r="H38" s="38" t="s">
        <v>14</v>
      </c>
      <c r="I38" s="59" t="s">
        <v>35</v>
      </c>
      <c r="J38" s="32">
        <v>80</v>
      </c>
      <c r="K38" s="32">
        <v>80</v>
      </c>
      <c r="L38" s="32">
        <v>10</v>
      </c>
      <c r="M38" s="32">
        <v>10.4</v>
      </c>
      <c r="N38" s="32">
        <v>0</v>
      </c>
      <c r="O38" s="32">
        <v>10.7</v>
      </c>
      <c r="P38" s="32">
        <v>10.7</v>
      </c>
      <c r="Q38" s="32">
        <v>10.7</v>
      </c>
      <c r="R38" s="32">
        <v>11.13</v>
      </c>
      <c r="S38" s="32">
        <f t="shared" si="12"/>
        <v>223.62999999999997</v>
      </c>
      <c r="T38" s="25">
        <v>2024</v>
      </c>
    </row>
    <row r="39" spans="1:20" ht="18.75" x14ac:dyDescent="0.25">
      <c r="A39" s="26" t="s">
        <v>44</v>
      </c>
      <c r="B39" s="26">
        <v>1</v>
      </c>
      <c r="C39" s="26">
        <v>1</v>
      </c>
      <c r="D39" s="26">
        <v>1</v>
      </c>
      <c r="E39" s="26">
        <v>0</v>
      </c>
      <c r="F39" s="26">
        <v>2</v>
      </c>
      <c r="G39" s="59"/>
      <c r="H39" s="27" t="s">
        <v>86</v>
      </c>
      <c r="I39" s="59" t="s">
        <v>37</v>
      </c>
      <c r="J39" s="34">
        <v>4</v>
      </c>
      <c r="K39" s="34">
        <v>4</v>
      </c>
      <c r="L39" s="34">
        <v>1</v>
      </c>
      <c r="M39" s="34">
        <v>1</v>
      </c>
      <c r="N39" s="34">
        <v>0</v>
      </c>
      <c r="O39" s="34">
        <v>1</v>
      </c>
      <c r="P39" s="34">
        <v>1</v>
      </c>
      <c r="Q39" s="34">
        <v>1</v>
      </c>
      <c r="R39" s="34">
        <v>1</v>
      </c>
      <c r="S39" s="37">
        <f t="shared" si="12"/>
        <v>14</v>
      </c>
      <c r="T39" s="25">
        <v>2024</v>
      </c>
    </row>
    <row r="40" spans="1:20" ht="18.75" x14ac:dyDescent="0.25">
      <c r="A40" s="26" t="s">
        <v>44</v>
      </c>
      <c r="B40" s="26">
        <v>1</v>
      </c>
      <c r="C40" s="26">
        <v>1</v>
      </c>
      <c r="D40" s="26">
        <v>1</v>
      </c>
      <c r="E40" s="26">
        <v>0</v>
      </c>
      <c r="F40" s="26">
        <v>3</v>
      </c>
      <c r="G40" s="59">
        <v>3</v>
      </c>
      <c r="H40" s="38" t="s">
        <v>43</v>
      </c>
      <c r="I40" s="59" t="s">
        <v>35</v>
      </c>
      <c r="J40" s="32">
        <v>80</v>
      </c>
      <c r="K40" s="32">
        <v>80</v>
      </c>
      <c r="L40" s="32">
        <v>20</v>
      </c>
      <c r="M40" s="32">
        <v>20.7</v>
      </c>
      <c r="N40" s="32">
        <v>21.4</v>
      </c>
      <c r="O40" s="32">
        <v>21.4</v>
      </c>
      <c r="P40" s="32">
        <v>21.4</v>
      </c>
      <c r="Q40" s="32">
        <v>21.4</v>
      </c>
      <c r="R40" s="32">
        <v>22.26</v>
      </c>
      <c r="S40" s="32">
        <f t="shared" si="12"/>
        <v>308.55999999999995</v>
      </c>
      <c r="T40" s="25">
        <v>2024</v>
      </c>
    </row>
    <row r="41" spans="1:20" ht="18.75" x14ac:dyDescent="0.25">
      <c r="A41" s="26" t="s">
        <v>44</v>
      </c>
      <c r="B41" s="26">
        <v>1</v>
      </c>
      <c r="C41" s="26">
        <v>1</v>
      </c>
      <c r="D41" s="26">
        <v>1</v>
      </c>
      <c r="E41" s="26">
        <v>0</v>
      </c>
      <c r="F41" s="26">
        <v>3</v>
      </c>
      <c r="G41" s="59"/>
      <c r="H41" s="27" t="s">
        <v>86</v>
      </c>
      <c r="I41" s="59" t="s">
        <v>37</v>
      </c>
      <c r="J41" s="34">
        <v>6</v>
      </c>
      <c r="K41" s="34">
        <v>6</v>
      </c>
      <c r="L41" s="34">
        <v>1</v>
      </c>
      <c r="M41" s="34">
        <v>1</v>
      </c>
      <c r="N41" s="34">
        <v>1</v>
      </c>
      <c r="O41" s="34">
        <v>1</v>
      </c>
      <c r="P41" s="34">
        <v>1</v>
      </c>
      <c r="Q41" s="34">
        <v>1</v>
      </c>
      <c r="R41" s="34">
        <v>1</v>
      </c>
      <c r="S41" s="37">
        <f t="shared" si="12"/>
        <v>19</v>
      </c>
      <c r="T41" s="25">
        <v>2024</v>
      </c>
    </row>
    <row r="42" spans="1:20" ht="24.75" customHeight="1" x14ac:dyDescent="0.25">
      <c r="A42" s="26" t="s">
        <v>44</v>
      </c>
      <c r="B42" s="26">
        <v>1</v>
      </c>
      <c r="C42" s="26">
        <v>1</v>
      </c>
      <c r="D42" s="26">
        <v>1</v>
      </c>
      <c r="E42" s="26">
        <v>0</v>
      </c>
      <c r="F42" s="26">
        <v>3</v>
      </c>
      <c r="G42" s="59"/>
      <c r="H42" s="35" t="s">
        <v>87</v>
      </c>
      <c r="I42" s="59" t="s">
        <v>38</v>
      </c>
      <c r="J42" s="34">
        <v>1464</v>
      </c>
      <c r="K42" s="34">
        <v>1473</v>
      </c>
      <c r="L42" s="34">
        <v>370</v>
      </c>
      <c r="M42" s="34">
        <v>380</v>
      </c>
      <c r="N42" s="34">
        <v>395</v>
      </c>
      <c r="O42" s="34">
        <v>395</v>
      </c>
      <c r="P42" s="34">
        <v>395</v>
      </c>
      <c r="Q42" s="34">
        <v>395</v>
      </c>
      <c r="R42" s="34">
        <v>395</v>
      </c>
      <c r="S42" s="37">
        <f t="shared" si="12"/>
        <v>5662</v>
      </c>
      <c r="T42" s="25">
        <v>2024</v>
      </c>
    </row>
    <row r="43" spans="1:20" s="63" customFormat="1" ht="18.75" x14ac:dyDescent="0.25">
      <c r="A43" s="60" t="s">
        <v>44</v>
      </c>
      <c r="B43" s="60">
        <v>1</v>
      </c>
      <c r="C43" s="60">
        <v>1</v>
      </c>
      <c r="D43" s="60">
        <v>2</v>
      </c>
      <c r="E43" s="60">
        <v>0</v>
      </c>
      <c r="F43" s="60">
        <v>0</v>
      </c>
      <c r="G43" s="61"/>
      <c r="H43" s="52" t="s">
        <v>88</v>
      </c>
      <c r="I43" s="61" t="s">
        <v>35</v>
      </c>
      <c r="J43" s="53">
        <f t="shared" ref="J43:K43" si="14">J48+J53</f>
        <v>400</v>
      </c>
      <c r="K43" s="53">
        <f t="shared" si="14"/>
        <v>355</v>
      </c>
      <c r="L43" s="53">
        <f t="shared" ref="L43:R43" si="15">L48+L53+L67</f>
        <v>3369.5</v>
      </c>
      <c r="M43" s="53">
        <f t="shared" si="15"/>
        <v>2081.5</v>
      </c>
      <c r="N43" s="53">
        <f t="shared" si="15"/>
        <v>1322.7</v>
      </c>
      <c r="O43" s="53">
        <f t="shared" si="15"/>
        <v>1800.9</v>
      </c>
      <c r="P43" s="53">
        <f t="shared" si="15"/>
        <v>1845.9</v>
      </c>
      <c r="Q43" s="53">
        <f t="shared" si="15"/>
        <v>1945.9</v>
      </c>
      <c r="R43" s="53">
        <f t="shared" si="15"/>
        <v>2023.74</v>
      </c>
      <c r="S43" s="53">
        <f t="shared" si="12"/>
        <v>15145.14</v>
      </c>
      <c r="T43" s="62">
        <v>2024</v>
      </c>
    </row>
    <row r="44" spans="1:20" s="63" customFormat="1" ht="18.75" x14ac:dyDescent="0.25">
      <c r="A44" s="60" t="s">
        <v>44</v>
      </c>
      <c r="B44" s="60">
        <v>1</v>
      </c>
      <c r="C44" s="60">
        <v>1</v>
      </c>
      <c r="D44" s="60">
        <v>2</v>
      </c>
      <c r="E44" s="60">
        <v>0</v>
      </c>
      <c r="F44" s="60">
        <v>0</v>
      </c>
      <c r="G44" s="61">
        <v>3</v>
      </c>
      <c r="H44" s="52" t="s">
        <v>54</v>
      </c>
      <c r="I44" s="61" t="s">
        <v>35</v>
      </c>
      <c r="J44" s="53">
        <v>250</v>
      </c>
      <c r="K44" s="53">
        <f>K49+K53</f>
        <v>230</v>
      </c>
      <c r="L44" s="53">
        <f>L49+L53+L67</f>
        <v>3219.5</v>
      </c>
      <c r="M44" s="53">
        <f>M48+M54+M67</f>
        <v>1885.5</v>
      </c>
      <c r="N44" s="53">
        <f>N48+N53+N67</f>
        <v>1322.7</v>
      </c>
      <c r="O44" s="53">
        <f>O48+O53+O67</f>
        <v>1800.9</v>
      </c>
      <c r="P44" s="53">
        <f>P48+P53+P67</f>
        <v>1845.9</v>
      </c>
      <c r="Q44" s="53">
        <f>Q48+Q53+Q67</f>
        <v>1945.9</v>
      </c>
      <c r="R44" s="53">
        <f>R48+R53+R67</f>
        <v>2023.74</v>
      </c>
      <c r="S44" s="53">
        <f t="shared" si="12"/>
        <v>14524.14</v>
      </c>
      <c r="T44" s="62">
        <v>2024</v>
      </c>
    </row>
    <row r="45" spans="1:20" ht="21.75" customHeight="1" x14ac:dyDescent="0.25">
      <c r="A45" s="26" t="s">
        <v>44</v>
      </c>
      <c r="B45" s="26">
        <v>1</v>
      </c>
      <c r="C45" s="26">
        <v>1</v>
      </c>
      <c r="D45" s="26">
        <v>2</v>
      </c>
      <c r="E45" s="26">
        <v>0</v>
      </c>
      <c r="F45" s="26">
        <v>0</v>
      </c>
      <c r="G45" s="59">
        <v>2</v>
      </c>
      <c r="H45" s="27" t="s">
        <v>53</v>
      </c>
      <c r="I45" s="59" t="s">
        <v>35</v>
      </c>
      <c r="J45" s="32">
        <v>150</v>
      </c>
      <c r="K45" s="32">
        <f>K50</f>
        <v>125</v>
      </c>
      <c r="L45" s="32">
        <f>L50</f>
        <v>150</v>
      </c>
      <c r="M45" s="32">
        <f>M55</f>
        <v>196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f t="shared" si="12"/>
        <v>621</v>
      </c>
      <c r="T45" s="25">
        <v>2019</v>
      </c>
    </row>
    <row r="46" spans="1:20" ht="22.5" customHeight="1" x14ac:dyDescent="0.25">
      <c r="A46" s="26" t="s">
        <v>44</v>
      </c>
      <c r="B46" s="26">
        <v>1</v>
      </c>
      <c r="C46" s="26">
        <v>1</v>
      </c>
      <c r="D46" s="26">
        <v>2</v>
      </c>
      <c r="E46" s="26">
        <v>0</v>
      </c>
      <c r="F46" s="26">
        <v>0</v>
      </c>
      <c r="G46" s="59"/>
      <c r="H46" s="35" t="s">
        <v>89</v>
      </c>
      <c r="I46" s="59" t="s">
        <v>36</v>
      </c>
      <c r="J46" s="37">
        <v>54</v>
      </c>
      <c r="K46" s="37">
        <v>54</v>
      </c>
      <c r="L46" s="37">
        <v>53</v>
      </c>
      <c r="M46" s="37">
        <v>53</v>
      </c>
      <c r="N46" s="37">
        <v>54</v>
      </c>
      <c r="O46" s="37">
        <v>54</v>
      </c>
      <c r="P46" s="37">
        <v>54</v>
      </c>
      <c r="Q46" s="37">
        <v>54</v>
      </c>
      <c r="R46" s="37">
        <v>54</v>
      </c>
      <c r="S46" s="37">
        <v>54</v>
      </c>
      <c r="T46" s="25">
        <v>2024</v>
      </c>
    </row>
    <row r="47" spans="1:20" ht="18.75" x14ac:dyDescent="0.25">
      <c r="A47" s="26" t="s">
        <v>44</v>
      </c>
      <c r="B47" s="26">
        <v>1</v>
      </c>
      <c r="C47" s="26">
        <v>1</v>
      </c>
      <c r="D47" s="26">
        <v>2</v>
      </c>
      <c r="E47" s="26">
        <v>0</v>
      </c>
      <c r="F47" s="26">
        <v>0</v>
      </c>
      <c r="G47" s="59"/>
      <c r="H47" s="27" t="s">
        <v>83</v>
      </c>
      <c r="I47" s="59" t="s">
        <v>37</v>
      </c>
      <c r="J47" s="37">
        <v>28</v>
      </c>
      <c r="K47" s="37">
        <v>28</v>
      </c>
      <c r="L47" s="37">
        <f t="shared" ref="L47:M47" si="16">SUM(L51+L52+L56+L60+L62+L63+L66)</f>
        <v>26</v>
      </c>
      <c r="M47" s="37">
        <f t="shared" si="16"/>
        <v>27</v>
      </c>
      <c r="N47" s="37">
        <v>18</v>
      </c>
      <c r="O47" s="37">
        <v>26</v>
      </c>
      <c r="P47" s="37">
        <v>26</v>
      </c>
      <c r="Q47" s="37">
        <v>27</v>
      </c>
      <c r="R47" s="37">
        <v>27</v>
      </c>
      <c r="S47" s="37">
        <f t="shared" ref="S47:S56" si="17">SUM(J47:R47)</f>
        <v>233</v>
      </c>
      <c r="T47" s="25">
        <v>2024</v>
      </c>
    </row>
    <row r="48" spans="1:20" ht="18.75" x14ac:dyDescent="0.25">
      <c r="A48" s="26" t="s">
        <v>44</v>
      </c>
      <c r="B48" s="26">
        <v>1</v>
      </c>
      <c r="C48" s="26">
        <v>1</v>
      </c>
      <c r="D48" s="26">
        <v>2</v>
      </c>
      <c r="E48" s="26">
        <v>0</v>
      </c>
      <c r="F48" s="26">
        <v>1</v>
      </c>
      <c r="G48" s="59"/>
      <c r="H48" s="39" t="s">
        <v>15</v>
      </c>
      <c r="I48" s="59" t="s">
        <v>35</v>
      </c>
      <c r="J48" s="32">
        <f>J49+J50</f>
        <v>250</v>
      </c>
      <c r="K48" s="32">
        <f t="shared" ref="K48:P48" si="18">SUM(K49+K50)</f>
        <v>255</v>
      </c>
      <c r="L48" s="32">
        <f t="shared" si="18"/>
        <v>1559.5</v>
      </c>
      <c r="M48" s="32">
        <f t="shared" si="18"/>
        <v>10.3</v>
      </c>
      <c r="N48" s="32">
        <f t="shared" si="18"/>
        <v>10.7</v>
      </c>
      <c r="O48" s="32">
        <f t="shared" si="18"/>
        <v>10.7</v>
      </c>
      <c r="P48" s="32">
        <f t="shared" si="18"/>
        <v>10.7</v>
      </c>
      <c r="Q48" s="32">
        <v>10.7</v>
      </c>
      <c r="R48" s="32">
        <v>11.13</v>
      </c>
      <c r="S48" s="32">
        <f t="shared" si="17"/>
        <v>2128.7299999999996</v>
      </c>
      <c r="T48" s="25">
        <v>2024</v>
      </c>
    </row>
    <row r="49" spans="1:20" ht="18.75" x14ac:dyDescent="0.25">
      <c r="A49" s="26" t="s">
        <v>44</v>
      </c>
      <c r="B49" s="26">
        <v>1</v>
      </c>
      <c r="C49" s="26">
        <v>1</v>
      </c>
      <c r="D49" s="26">
        <v>2</v>
      </c>
      <c r="E49" s="26">
        <v>0</v>
      </c>
      <c r="F49" s="26">
        <v>1</v>
      </c>
      <c r="G49" s="59">
        <v>3</v>
      </c>
      <c r="H49" s="27" t="s">
        <v>54</v>
      </c>
      <c r="I49" s="59" t="s">
        <v>35</v>
      </c>
      <c r="J49" s="32">
        <v>100</v>
      </c>
      <c r="K49" s="32">
        <v>130</v>
      </c>
      <c r="L49" s="32">
        <v>1409.5</v>
      </c>
      <c r="M49" s="32">
        <v>10.3</v>
      </c>
      <c r="N49" s="32">
        <v>10.7</v>
      </c>
      <c r="O49" s="32">
        <v>10.7</v>
      </c>
      <c r="P49" s="32">
        <v>10.7</v>
      </c>
      <c r="Q49" s="32">
        <v>10.7</v>
      </c>
      <c r="R49" s="32">
        <v>11.13</v>
      </c>
      <c r="S49" s="32">
        <f t="shared" si="17"/>
        <v>1703.7300000000002</v>
      </c>
      <c r="T49" s="25">
        <v>2024</v>
      </c>
    </row>
    <row r="50" spans="1:20" ht="18.75" x14ac:dyDescent="0.25">
      <c r="A50" s="26" t="s">
        <v>44</v>
      </c>
      <c r="B50" s="26">
        <v>1</v>
      </c>
      <c r="C50" s="26">
        <v>1</v>
      </c>
      <c r="D50" s="26">
        <v>2</v>
      </c>
      <c r="E50" s="26">
        <v>0</v>
      </c>
      <c r="F50" s="26">
        <v>1</v>
      </c>
      <c r="G50" s="59">
        <v>2</v>
      </c>
      <c r="H50" s="27" t="s">
        <v>53</v>
      </c>
      <c r="I50" s="59" t="s">
        <v>35</v>
      </c>
      <c r="J50" s="32">
        <v>150</v>
      </c>
      <c r="K50" s="32">
        <v>125</v>
      </c>
      <c r="L50" s="32">
        <v>150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f t="shared" si="17"/>
        <v>425</v>
      </c>
      <c r="T50" s="25">
        <v>2018</v>
      </c>
    </row>
    <row r="51" spans="1:20" ht="18.75" x14ac:dyDescent="0.25">
      <c r="A51" s="26" t="s">
        <v>44</v>
      </c>
      <c r="B51" s="26">
        <v>1</v>
      </c>
      <c r="C51" s="26">
        <v>1</v>
      </c>
      <c r="D51" s="26">
        <v>2</v>
      </c>
      <c r="E51" s="26">
        <v>0</v>
      </c>
      <c r="F51" s="26">
        <v>1</v>
      </c>
      <c r="G51" s="59"/>
      <c r="H51" s="27" t="s">
        <v>90</v>
      </c>
      <c r="I51" s="59" t="s">
        <v>37</v>
      </c>
      <c r="J51" s="34">
        <v>4</v>
      </c>
      <c r="K51" s="34">
        <v>4</v>
      </c>
      <c r="L51" s="34">
        <v>2</v>
      </c>
      <c r="M51" s="34">
        <v>1</v>
      </c>
      <c r="N51" s="34">
        <v>1</v>
      </c>
      <c r="O51" s="34">
        <v>1</v>
      </c>
      <c r="P51" s="34">
        <v>1</v>
      </c>
      <c r="Q51" s="34">
        <v>1</v>
      </c>
      <c r="R51" s="34">
        <v>1</v>
      </c>
      <c r="S51" s="37">
        <f t="shared" si="17"/>
        <v>16</v>
      </c>
      <c r="T51" s="25">
        <v>2024</v>
      </c>
    </row>
    <row r="52" spans="1:20" ht="18.75" x14ac:dyDescent="0.25">
      <c r="A52" s="26" t="s">
        <v>44</v>
      </c>
      <c r="B52" s="26">
        <v>1</v>
      </c>
      <c r="C52" s="26">
        <v>1</v>
      </c>
      <c r="D52" s="26">
        <v>2</v>
      </c>
      <c r="E52" s="26">
        <v>0</v>
      </c>
      <c r="F52" s="26">
        <v>1</v>
      </c>
      <c r="G52" s="59"/>
      <c r="H52" s="44" t="s">
        <v>91</v>
      </c>
      <c r="I52" s="59" t="s">
        <v>37</v>
      </c>
      <c r="J52" s="37">
        <v>1</v>
      </c>
      <c r="K52" s="37">
        <v>1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f t="shared" si="17"/>
        <v>2</v>
      </c>
      <c r="T52" s="25">
        <v>2017</v>
      </c>
    </row>
    <row r="53" spans="1:20" ht="18.75" x14ac:dyDescent="0.25">
      <c r="A53" s="26" t="s">
        <v>44</v>
      </c>
      <c r="B53" s="26">
        <v>1</v>
      </c>
      <c r="C53" s="26">
        <v>1</v>
      </c>
      <c r="D53" s="26">
        <v>2</v>
      </c>
      <c r="E53" s="26">
        <v>0</v>
      </c>
      <c r="F53" s="26">
        <v>2</v>
      </c>
      <c r="G53" s="59"/>
      <c r="H53" s="39" t="s">
        <v>16</v>
      </c>
      <c r="I53" s="59" t="s">
        <v>35</v>
      </c>
      <c r="J53" s="32">
        <v>150</v>
      </c>
      <c r="K53" s="32">
        <v>100</v>
      </c>
      <c r="L53" s="32">
        <v>1110</v>
      </c>
      <c r="M53" s="32">
        <f>M54+M55</f>
        <v>971.2</v>
      </c>
      <c r="N53" s="32">
        <v>582.20000000000005</v>
      </c>
      <c r="O53" s="32">
        <f>835.2-100</f>
        <v>735.2</v>
      </c>
      <c r="P53" s="32">
        <f>835.2-100</f>
        <v>735.2</v>
      </c>
      <c r="Q53" s="32">
        <v>835.2</v>
      </c>
      <c r="R53" s="32">
        <v>868.61</v>
      </c>
      <c r="S53" s="32">
        <f t="shared" si="17"/>
        <v>6087.6099999999988</v>
      </c>
      <c r="T53" s="25">
        <v>2024</v>
      </c>
    </row>
    <row r="54" spans="1:20" ht="18.75" x14ac:dyDescent="0.25">
      <c r="A54" s="26" t="s">
        <v>44</v>
      </c>
      <c r="B54" s="26">
        <v>1</v>
      </c>
      <c r="C54" s="26">
        <v>1</v>
      </c>
      <c r="D54" s="26">
        <v>2</v>
      </c>
      <c r="E54" s="26">
        <v>0</v>
      </c>
      <c r="F54" s="26">
        <v>2</v>
      </c>
      <c r="G54" s="59">
        <v>3</v>
      </c>
      <c r="H54" s="27" t="s">
        <v>54</v>
      </c>
      <c r="I54" s="59" t="s">
        <v>35</v>
      </c>
      <c r="J54" s="32">
        <v>150</v>
      </c>
      <c r="K54" s="32">
        <v>100</v>
      </c>
      <c r="L54" s="32">
        <v>1110</v>
      </c>
      <c r="M54" s="32">
        <v>775.2</v>
      </c>
      <c r="N54" s="32">
        <v>582.20000000000005</v>
      </c>
      <c r="O54" s="32">
        <f>835.2-100</f>
        <v>735.2</v>
      </c>
      <c r="P54" s="32">
        <f>835.2-100</f>
        <v>735.2</v>
      </c>
      <c r="Q54" s="32">
        <v>835.2</v>
      </c>
      <c r="R54" s="32">
        <v>868.61</v>
      </c>
      <c r="S54" s="32">
        <f t="shared" si="17"/>
        <v>5891.6099999999988</v>
      </c>
      <c r="T54" s="25">
        <v>2024</v>
      </c>
    </row>
    <row r="55" spans="1:20" ht="18.75" x14ac:dyDescent="0.25">
      <c r="A55" s="26" t="s">
        <v>44</v>
      </c>
      <c r="B55" s="26">
        <v>1</v>
      </c>
      <c r="C55" s="26">
        <v>1</v>
      </c>
      <c r="D55" s="26">
        <v>2</v>
      </c>
      <c r="E55" s="26">
        <v>0</v>
      </c>
      <c r="F55" s="26">
        <v>2</v>
      </c>
      <c r="G55" s="59">
        <v>2</v>
      </c>
      <c r="H55" s="27" t="s">
        <v>53</v>
      </c>
      <c r="I55" s="59" t="s">
        <v>35</v>
      </c>
      <c r="J55" s="32">
        <v>0</v>
      </c>
      <c r="K55" s="32">
        <v>0</v>
      </c>
      <c r="L55" s="32">
        <v>0</v>
      </c>
      <c r="M55" s="32">
        <v>196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f t="shared" si="17"/>
        <v>196</v>
      </c>
      <c r="T55" s="25">
        <v>2019</v>
      </c>
    </row>
    <row r="56" spans="1:20" ht="18.75" x14ac:dyDescent="0.25">
      <c r="A56" s="26" t="s">
        <v>44</v>
      </c>
      <c r="B56" s="26">
        <v>1</v>
      </c>
      <c r="C56" s="26">
        <v>1</v>
      </c>
      <c r="D56" s="26">
        <v>2</v>
      </c>
      <c r="E56" s="26">
        <v>0</v>
      </c>
      <c r="F56" s="26">
        <v>2</v>
      </c>
      <c r="G56" s="59"/>
      <c r="H56" s="27" t="s">
        <v>92</v>
      </c>
      <c r="I56" s="59" t="s">
        <v>37</v>
      </c>
      <c r="J56" s="34">
        <v>3</v>
      </c>
      <c r="K56" s="34">
        <v>3</v>
      </c>
      <c r="L56" s="34">
        <v>3</v>
      </c>
      <c r="M56" s="34">
        <v>5</v>
      </c>
      <c r="N56" s="34">
        <v>3</v>
      </c>
      <c r="O56" s="34">
        <v>4</v>
      </c>
      <c r="P56" s="34">
        <v>4</v>
      </c>
      <c r="Q56" s="34">
        <v>5</v>
      </c>
      <c r="R56" s="34">
        <v>5</v>
      </c>
      <c r="S56" s="37">
        <f t="shared" si="17"/>
        <v>35</v>
      </c>
      <c r="T56" s="25">
        <v>2024</v>
      </c>
    </row>
    <row r="57" spans="1:20" ht="18.75" x14ac:dyDescent="0.25">
      <c r="A57" s="26" t="s">
        <v>44</v>
      </c>
      <c r="B57" s="26">
        <v>1</v>
      </c>
      <c r="C57" s="26">
        <v>1</v>
      </c>
      <c r="D57" s="26">
        <v>2</v>
      </c>
      <c r="E57" s="26">
        <v>0</v>
      </c>
      <c r="F57" s="26">
        <v>2</v>
      </c>
      <c r="G57" s="59"/>
      <c r="H57" s="27" t="s">
        <v>93</v>
      </c>
      <c r="I57" s="59" t="s">
        <v>38</v>
      </c>
      <c r="J57" s="40">
        <v>90</v>
      </c>
      <c r="K57" s="34">
        <v>90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7">
        <v>90</v>
      </c>
      <c r="T57" s="25">
        <v>2024</v>
      </c>
    </row>
    <row r="58" spans="1:20" ht="18.75" x14ac:dyDescent="0.25">
      <c r="A58" s="26" t="s">
        <v>44</v>
      </c>
      <c r="B58" s="26">
        <v>1</v>
      </c>
      <c r="C58" s="26">
        <v>1</v>
      </c>
      <c r="D58" s="26">
        <v>2</v>
      </c>
      <c r="E58" s="26">
        <v>0</v>
      </c>
      <c r="F58" s="26">
        <v>2</v>
      </c>
      <c r="G58" s="59"/>
      <c r="H58" s="27" t="s">
        <v>94</v>
      </c>
      <c r="I58" s="59" t="s">
        <v>37</v>
      </c>
      <c r="J58" s="40">
        <v>0</v>
      </c>
      <c r="K58" s="34">
        <v>0</v>
      </c>
      <c r="L58" s="34">
        <v>3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7">
        <f>SUM(J58:O58)</f>
        <v>3</v>
      </c>
      <c r="T58" s="25">
        <v>2018</v>
      </c>
    </row>
    <row r="59" spans="1:20" ht="18.75" x14ac:dyDescent="0.25">
      <c r="A59" s="26" t="s">
        <v>44</v>
      </c>
      <c r="B59" s="26">
        <v>1</v>
      </c>
      <c r="C59" s="26">
        <v>1</v>
      </c>
      <c r="D59" s="26">
        <v>2</v>
      </c>
      <c r="E59" s="26">
        <v>0</v>
      </c>
      <c r="F59" s="26">
        <v>3</v>
      </c>
      <c r="G59" s="59"/>
      <c r="H59" s="41" t="s">
        <v>95</v>
      </c>
      <c r="I59" s="59" t="s">
        <v>39</v>
      </c>
      <c r="J59" s="42" t="s">
        <v>41</v>
      </c>
      <c r="K59" s="42" t="s">
        <v>41</v>
      </c>
      <c r="L59" s="42" t="s">
        <v>41</v>
      </c>
      <c r="M59" s="42" t="s">
        <v>41</v>
      </c>
      <c r="N59" s="42" t="s">
        <v>41</v>
      </c>
      <c r="O59" s="42" t="s">
        <v>41</v>
      </c>
      <c r="P59" s="42" t="s">
        <v>41</v>
      </c>
      <c r="Q59" s="42" t="s">
        <v>41</v>
      </c>
      <c r="R59" s="42" t="s">
        <v>41</v>
      </c>
      <c r="S59" s="42" t="s">
        <v>41</v>
      </c>
      <c r="T59" s="25">
        <v>2024</v>
      </c>
    </row>
    <row r="60" spans="1:20" ht="18.75" x14ac:dyDescent="0.25">
      <c r="A60" s="26" t="s">
        <v>44</v>
      </c>
      <c r="B60" s="26">
        <v>1</v>
      </c>
      <c r="C60" s="26">
        <v>1</v>
      </c>
      <c r="D60" s="26">
        <v>2</v>
      </c>
      <c r="E60" s="26">
        <v>0</v>
      </c>
      <c r="F60" s="26">
        <v>3</v>
      </c>
      <c r="G60" s="59"/>
      <c r="H60" s="27" t="s">
        <v>96</v>
      </c>
      <c r="I60" s="59" t="s">
        <v>37</v>
      </c>
      <c r="J60" s="33">
        <v>4</v>
      </c>
      <c r="K60" s="33">
        <v>4</v>
      </c>
      <c r="L60" s="33">
        <v>4</v>
      </c>
      <c r="M60" s="33">
        <v>4</v>
      </c>
      <c r="N60" s="33">
        <v>2</v>
      </c>
      <c r="O60" s="33">
        <v>4</v>
      </c>
      <c r="P60" s="33">
        <v>4</v>
      </c>
      <c r="Q60" s="33">
        <v>4</v>
      </c>
      <c r="R60" s="33">
        <v>4</v>
      </c>
      <c r="S60" s="34">
        <v>36</v>
      </c>
      <c r="T60" s="25">
        <v>2024</v>
      </c>
    </row>
    <row r="61" spans="1:20" ht="18.75" x14ac:dyDescent="0.25">
      <c r="A61" s="26" t="s">
        <v>44</v>
      </c>
      <c r="B61" s="26">
        <v>1</v>
      </c>
      <c r="C61" s="26">
        <v>1</v>
      </c>
      <c r="D61" s="26">
        <v>2</v>
      </c>
      <c r="E61" s="26">
        <v>0</v>
      </c>
      <c r="F61" s="26">
        <v>4</v>
      </c>
      <c r="G61" s="59"/>
      <c r="H61" s="38" t="s">
        <v>97</v>
      </c>
      <c r="I61" s="59" t="s">
        <v>39</v>
      </c>
      <c r="J61" s="33" t="s">
        <v>41</v>
      </c>
      <c r="K61" s="33" t="s">
        <v>41</v>
      </c>
      <c r="L61" s="33" t="s">
        <v>41</v>
      </c>
      <c r="M61" s="33" t="s">
        <v>41</v>
      </c>
      <c r="N61" s="33" t="s">
        <v>41</v>
      </c>
      <c r="O61" s="33" t="s">
        <v>41</v>
      </c>
      <c r="P61" s="33" t="s">
        <v>41</v>
      </c>
      <c r="Q61" s="33" t="s">
        <v>41</v>
      </c>
      <c r="R61" s="33" t="s">
        <v>41</v>
      </c>
      <c r="S61" s="33" t="s">
        <v>41</v>
      </c>
      <c r="T61" s="25">
        <v>2024</v>
      </c>
    </row>
    <row r="62" spans="1:20" ht="42" customHeight="1" x14ac:dyDescent="0.25">
      <c r="A62" s="26" t="s">
        <v>44</v>
      </c>
      <c r="B62" s="26">
        <v>1</v>
      </c>
      <c r="C62" s="26">
        <v>1</v>
      </c>
      <c r="D62" s="26">
        <v>2</v>
      </c>
      <c r="E62" s="26">
        <v>0</v>
      </c>
      <c r="F62" s="26">
        <v>4</v>
      </c>
      <c r="G62" s="59"/>
      <c r="H62" s="27" t="s">
        <v>98</v>
      </c>
      <c r="I62" s="59" t="s">
        <v>37</v>
      </c>
      <c r="J62" s="33">
        <v>4</v>
      </c>
      <c r="K62" s="33">
        <v>4</v>
      </c>
      <c r="L62" s="33">
        <v>4</v>
      </c>
      <c r="M62" s="33">
        <v>4</v>
      </c>
      <c r="N62" s="33">
        <v>4</v>
      </c>
      <c r="O62" s="33">
        <v>4</v>
      </c>
      <c r="P62" s="33">
        <v>4</v>
      </c>
      <c r="Q62" s="33">
        <v>4</v>
      </c>
      <c r="R62" s="33">
        <v>4</v>
      </c>
      <c r="S62" s="34">
        <f>SUM(J62:R62)</f>
        <v>36</v>
      </c>
      <c r="T62" s="25">
        <v>2024</v>
      </c>
    </row>
    <row r="63" spans="1:20" ht="18.75" x14ac:dyDescent="0.25">
      <c r="A63" s="26" t="s">
        <v>44</v>
      </c>
      <c r="B63" s="26">
        <v>1</v>
      </c>
      <c r="C63" s="26">
        <v>1</v>
      </c>
      <c r="D63" s="26">
        <v>2</v>
      </c>
      <c r="E63" s="26">
        <v>0</v>
      </c>
      <c r="F63" s="26">
        <v>4</v>
      </c>
      <c r="G63" s="59"/>
      <c r="H63" s="27" t="s">
        <v>99</v>
      </c>
      <c r="I63" s="59" t="s">
        <v>37</v>
      </c>
      <c r="J63" s="33">
        <v>11</v>
      </c>
      <c r="K63" s="33">
        <v>11</v>
      </c>
      <c r="L63" s="33">
        <v>11</v>
      </c>
      <c r="M63" s="33">
        <v>11</v>
      </c>
      <c r="N63" s="33">
        <v>6</v>
      </c>
      <c r="O63" s="33">
        <v>11</v>
      </c>
      <c r="P63" s="33">
        <v>11</v>
      </c>
      <c r="Q63" s="33">
        <v>11</v>
      </c>
      <c r="R63" s="33">
        <v>11</v>
      </c>
      <c r="S63" s="33">
        <v>99</v>
      </c>
      <c r="T63" s="25">
        <v>2024</v>
      </c>
    </row>
    <row r="64" spans="1:20" ht="18.75" x14ac:dyDescent="0.25">
      <c r="A64" s="26" t="s">
        <v>44</v>
      </c>
      <c r="B64" s="26">
        <v>1</v>
      </c>
      <c r="C64" s="26">
        <v>1</v>
      </c>
      <c r="D64" s="26">
        <v>2</v>
      </c>
      <c r="E64" s="26">
        <v>0</v>
      </c>
      <c r="F64" s="26">
        <v>4</v>
      </c>
      <c r="G64" s="59"/>
      <c r="H64" s="27" t="s">
        <v>100</v>
      </c>
      <c r="I64" s="59" t="s">
        <v>38</v>
      </c>
      <c r="J64" s="34">
        <v>130</v>
      </c>
      <c r="K64" s="34">
        <v>130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260</v>
      </c>
      <c r="T64" s="25">
        <v>2017</v>
      </c>
    </row>
    <row r="65" spans="1:20" ht="18.75" x14ac:dyDescent="0.25">
      <c r="A65" s="26" t="s">
        <v>44</v>
      </c>
      <c r="B65" s="26">
        <v>1</v>
      </c>
      <c r="C65" s="26">
        <v>1</v>
      </c>
      <c r="D65" s="26">
        <v>2</v>
      </c>
      <c r="E65" s="26">
        <v>0</v>
      </c>
      <c r="F65" s="26">
        <v>5</v>
      </c>
      <c r="G65" s="59"/>
      <c r="H65" s="38" t="s">
        <v>101</v>
      </c>
      <c r="I65" s="59" t="s">
        <v>39</v>
      </c>
      <c r="J65" s="33" t="s">
        <v>41</v>
      </c>
      <c r="K65" s="33" t="s">
        <v>41</v>
      </c>
      <c r="L65" s="33" t="s">
        <v>41</v>
      </c>
      <c r="M65" s="33" t="s">
        <v>41</v>
      </c>
      <c r="N65" s="33" t="s">
        <v>41</v>
      </c>
      <c r="O65" s="33" t="s">
        <v>41</v>
      </c>
      <c r="P65" s="33" t="s">
        <v>41</v>
      </c>
      <c r="Q65" s="33" t="s">
        <v>41</v>
      </c>
      <c r="R65" s="33" t="s">
        <v>41</v>
      </c>
      <c r="S65" s="33" t="s">
        <v>41</v>
      </c>
      <c r="T65" s="25">
        <v>2024</v>
      </c>
    </row>
    <row r="66" spans="1:20" ht="18.75" x14ac:dyDescent="0.25">
      <c r="A66" s="26" t="s">
        <v>44</v>
      </c>
      <c r="B66" s="26">
        <v>1</v>
      </c>
      <c r="C66" s="26">
        <v>1</v>
      </c>
      <c r="D66" s="26">
        <v>2</v>
      </c>
      <c r="E66" s="26">
        <v>0</v>
      </c>
      <c r="F66" s="26">
        <v>5</v>
      </c>
      <c r="G66" s="59"/>
      <c r="H66" s="35" t="s">
        <v>102</v>
      </c>
      <c r="I66" s="59" t="s">
        <v>37</v>
      </c>
      <c r="J66" s="40">
        <v>2</v>
      </c>
      <c r="K66" s="40">
        <v>2</v>
      </c>
      <c r="L66" s="40">
        <v>2</v>
      </c>
      <c r="M66" s="40">
        <v>2</v>
      </c>
      <c r="N66" s="40">
        <v>2</v>
      </c>
      <c r="O66" s="40">
        <v>2</v>
      </c>
      <c r="P66" s="40">
        <v>2</v>
      </c>
      <c r="Q66" s="40">
        <v>2</v>
      </c>
      <c r="R66" s="40">
        <v>2</v>
      </c>
      <c r="S66" s="42">
        <v>18</v>
      </c>
      <c r="T66" s="25">
        <v>2024</v>
      </c>
    </row>
    <row r="67" spans="1:20" s="63" customFormat="1" ht="18.75" x14ac:dyDescent="0.25">
      <c r="A67" s="60" t="s">
        <v>44</v>
      </c>
      <c r="B67" s="60">
        <v>1</v>
      </c>
      <c r="C67" s="60">
        <v>1</v>
      </c>
      <c r="D67" s="60">
        <v>2</v>
      </c>
      <c r="E67" s="60">
        <v>0</v>
      </c>
      <c r="F67" s="60">
        <v>6</v>
      </c>
      <c r="G67" s="61">
        <v>3</v>
      </c>
      <c r="H67" s="54" t="s">
        <v>67</v>
      </c>
      <c r="I67" s="61" t="s">
        <v>35</v>
      </c>
      <c r="J67" s="57">
        <v>0</v>
      </c>
      <c r="K67" s="57">
        <v>0</v>
      </c>
      <c r="L67" s="51">
        <v>700</v>
      </c>
      <c r="M67" s="51">
        <v>1100</v>
      </c>
      <c r="N67" s="51">
        <f>729.8</f>
        <v>729.8</v>
      </c>
      <c r="O67" s="51">
        <f>1100-45</f>
        <v>1055</v>
      </c>
      <c r="P67" s="51">
        <v>1100</v>
      </c>
      <c r="Q67" s="51">
        <v>1100</v>
      </c>
      <c r="R67" s="51">
        <v>1144</v>
      </c>
      <c r="S67" s="51">
        <f>SUM(J67:R67)</f>
        <v>6928.8</v>
      </c>
      <c r="T67" s="62">
        <v>2024</v>
      </c>
    </row>
    <row r="68" spans="1:20" ht="18.75" x14ac:dyDescent="0.25">
      <c r="A68" s="26" t="s">
        <v>44</v>
      </c>
      <c r="B68" s="26">
        <v>1</v>
      </c>
      <c r="C68" s="26">
        <v>1</v>
      </c>
      <c r="D68" s="26">
        <v>2</v>
      </c>
      <c r="E68" s="26">
        <v>0</v>
      </c>
      <c r="F68" s="26">
        <v>6</v>
      </c>
      <c r="G68" s="59"/>
      <c r="H68" s="27" t="s">
        <v>103</v>
      </c>
      <c r="I68" s="59" t="s">
        <v>38</v>
      </c>
      <c r="J68" s="40">
        <v>0</v>
      </c>
      <c r="K68" s="40">
        <v>0</v>
      </c>
      <c r="L68" s="34">
        <v>90</v>
      </c>
      <c r="M68" s="34">
        <v>93</v>
      </c>
      <c r="N68" s="34">
        <v>72</v>
      </c>
      <c r="O68" s="34">
        <v>90</v>
      </c>
      <c r="P68" s="34">
        <v>90</v>
      </c>
      <c r="Q68" s="34">
        <v>90</v>
      </c>
      <c r="R68" s="34">
        <v>90</v>
      </c>
      <c r="S68" s="33">
        <v>90</v>
      </c>
      <c r="T68" s="25">
        <v>2024</v>
      </c>
    </row>
    <row r="69" spans="1:20" ht="18.75" x14ac:dyDescent="0.25">
      <c r="A69" s="26" t="s">
        <v>44</v>
      </c>
      <c r="B69" s="26">
        <v>1</v>
      </c>
      <c r="C69" s="26">
        <v>1</v>
      </c>
      <c r="D69" s="26">
        <v>3</v>
      </c>
      <c r="E69" s="26">
        <v>0</v>
      </c>
      <c r="F69" s="26">
        <v>0</v>
      </c>
      <c r="G69" s="59"/>
      <c r="H69" s="27" t="s">
        <v>104</v>
      </c>
      <c r="I69" s="59" t="s">
        <v>35</v>
      </c>
      <c r="J69" s="31">
        <f>J74+J82</f>
        <v>150</v>
      </c>
      <c r="K69" s="31">
        <f>K74+K82</f>
        <v>150</v>
      </c>
      <c r="L69" s="31">
        <f>L74+L82</f>
        <v>397</v>
      </c>
      <c r="M69" s="31">
        <f>SUM(M74+M82)</f>
        <v>51.8</v>
      </c>
      <c r="N69" s="31">
        <f>SUM(N74+N82)</f>
        <v>553.5</v>
      </c>
      <c r="O69" s="31">
        <f>SUM(O82+O74)</f>
        <v>53.5</v>
      </c>
      <c r="P69" s="31">
        <f>SUM(P82+P74)</f>
        <v>53.5</v>
      </c>
      <c r="Q69" s="31">
        <f>SUM(Q82+Q74)</f>
        <v>53.5</v>
      </c>
      <c r="R69" s="31">
        <f>SUM(R82+R74)</f>
        <v>55.680000000000007</v>
      </c>
      <c r="S69" s="31">
        <f>SUM(J69:R69)</f>
        <v>1518.48</v>
      </c>
      <c r="T69" s="25">
        <v>2024</v>
      </c>
    </row>
    <row r="70" spans="1:20" ht="18.75" x14ac:dyDescent="0.25">
      <c r="A70" s="26" t="s">
        <v>44</v>
      </c>
      <c r="B70" s="26">
        <v>1</v>
      </c>
      <c r="C70" s="26">
        <v>1</v>
      </c>
      <c r="D70" s="26">
        <v>3</v>
      </c>
      <c r="E70" s="26">
        <v>0</v>
      </c>
      <c r="F70" s="26">
        <v>0</v>
      </c>
      <c r="G70" s="59">
        <v>3</v>
      </c>
      <c r="H70" s="27" t="s">
        <v>54</v>
      </c>
      <c r="I70" s="59" t="s">
        <v>35</v>
      </c>
      <c r="J70" s="32">
        <v>150</v>
      </c>
      <c r="K70" s="32">
        <v>150</v>
      </c>
      <c r="L70" s="32">
        <f>SUM(L82,L75)</f>
        <v>50</v>
      </c>
      <c r="M70" s="32">
        <v>51.8</v>
      </c>
      <c r="N70" s="32">
        <f>SUM(N83,N75)</f>
        <v>53.5</v>
      </c>
      <c r="O70" s="32">
        <f>SUM(O82,O75)</f>
        <v>53.5</v>
      </c>
      <c r="P70" s="32">
        <f>SUM(P82,P75)</f>
        <v>53.5</v>
      </c>
      <c r="Q70" s="32">
        <f>Q69</f>
        <v>53.5</v>
      </c>
      <c r="R70" s="32">
        <f>R69</f>
        <v>55.680000000000007</v>
      </c>
      <c r="S70" s="31">
        <f>SUM(J70:R70)</f>
        <v>671.48</v>
      </c>
      <c r="T70" s="25">
        <v>2024</v>
      </c>
    </row>
    <row r="71" spans="1:20" ht="18.75" x14ac:dyDescent="0.25">
      <c r="A71" s="26" t="s">
        <v>44</v>
      </c>
      <c r="B71" s="26">
        <v>1</v>
      </c>
      <c r="C71" s="26">
        <v>1</v>
      </c>
      <c r="D71" s="26">
        <v>3</v>
      </c>
      <c r="E71" s="26">
        <v>0</v>
      </c>
      <c r="F71" s="26">
        <v>0</v>
      </c>
      <c r="G71" s="59">
        <v>2</v>
      </c>
      <c r="H71" s="27" t="s">
        <v>53</v>
      </c>
      <c r="I71" s="59" t="s">
        <v>35</v>
      </c>
      <c r="J71" s="32">
        <v>0</v>
      </c>
      <c r="K71" s="32">
        <v>0</v>
      </c>
      <c r="L71" s="32">
        <f>L76</f>
        <v>347</v>
      </c>
      <c r="M71" s="32">
        <v>0</v>
      </c>
      <c r="N71" s="32">
        <f>SUM(N84+N76)</f>
        <v>500</v>
      </c>
      <c r="O71" s="32">
        <v>0</v>
      </c>
      <c r="P71" s="32">
        <v>0</v>
      </c>
      <c r="Q71" s="32">
        <v>0</v>
      </c>
      <c r="R71" s="32">
        <v>0</v>
      </c>
      <c r="S71" s="31">
        <f>SUM(J71:R71)</f>
        <v>847</v>
      </c>
      <c r="T71" s="25">
        <v>2020</v>
      </c>
    </row>
    <row r="72" spans="1:20" ht="18.75" x14ac:dyDescent="0.25">
      <c r="A72" s="26" t="s">
        <v>44</v>
      </c>
      <c r="B72" s="26">
        <v>1</v>
      </c>
      <c r="C72" s="26">
        <v>1</v>
      </c>
      <c r="D72" s="26">
        <v>3</v>
      </c>
      <c r="E72" s="26">
        <v>0</v>
      </c>
      <c r="F72" s="26">
        <v>0</v>
      </c>
      <c r="G72" s="59"/>
      <c r="H72" s="27" t="s">
        <v>105</v>
      </c>
      <c r="I72" s="59" t="s">
        <v>37</v>
      </c>
      <c r="J72" s="37">
        <v>8</v>
      </c>
      <c r="K72" s="37">
        <v>8</v>
      </c>
      <c r="L72" s="37">
        <v>8</v>
      </c>
      <c r="M72" s="37">
        <v>8</v>
      </c>
      <c r="N72" s="37">
        <v>8</v>
      </c>
      <c r="O72" s="37">
        <v>8</v>
      </c>
      <c r="P72" s="37">
        <v>8</v>
      </c>
      <c r="Q72" s="37">
        <v>8</v>
      </c>
      <c r="R72" s="37">
        <v>8</v>
      </c>
      <c r="S72" s="37">
        <f>SUM(J72:R72)</f>
        <v>72</v>
      </c>
      <c r="T72" s="25">
        <v>2024</v>
      </c>
    </row>
    <row r="73" spans="1:20" ht="18.75" x14ac:dyDescent="0.25">
      <c r="A73" s="26" t="s">
        <v>44</v>
      </c>
      <c r="B73" s="26">
        <v>1</v>
      </c>
      <c r="C73" s="26">
        <v>1</v>
      </c>
      <c r="D73" s="26">
        <v>3</v>
      </c>
      <c r="E73" s="26">
        <v>0</v>
      </c>
      <c r="F73" s="26">
        <v>0</v>
      </c>
      <c r="G73" s="59"/>
      <c r="H73" s="27" t="s">
        <v>106</v>
      </c>
      <c r="I73" s="59" t="s">
        <v>36</v>
      </c>
      <c r="J73" s="34">
        <v>10</v>
      </c>
      <c r="K73" s="34">
        <v>10</v>
      </c>
      <c r="L73" s="34">
        <v>10</v>
      </c>
      <c r="M73" s="34">
        <v>10</v>
      </c>
      <c r="N73" s="34">
        <v>10</v>
      </c>
      <c r="O73" s="34">
        <v>10</v>
      </c>
      <c r="P73" s="34">
        <v>10</v>
      </c>
      <c r="Q73" s="34">
        <v>10</v>
      </c>
      <c r="R73" s="34">
        <v>10</v>
      </c>
      <c r="S73" s="37">
        <v>10</v>
      </c>
      <c r="T73" s="25">
        <v>2024</v>
      </c>
    </row>
    <row r="74" spans="1:20" ht="22.5" customHeight="1" x14ac:dyDescent="0.25">
      <c r="A74" s="26" t="s">
        <v>44</v>
      </c>
      <c r="B74" s="26">
        <v>1</v>
      </c>
      <c r="C74" s="26">
        <v>1</v>
      </c>
      <c r="D74" s="26">
        <v>3</v>
      </c>
      <c r="E74" s="26">
        <v>0</v>
      </c>
      <c r="F74" s="26">
        <v>1</v>
      </c>
      <c r="G74" s="59"/>
      <c r="H74" s="39" t="s">
        <v>17</v>
      </c>
      <c r="I74" s="59" t="s">
        <v>35</v>
      </c>
      <c r="J74" s="32">
        <v>90</v>
      </c>
      <c r="K74" s="32">
        <v>90</v>
      </c>
      <c r="L74" s="32">
        <f>SUM(L75,L76)</f>
        <v>367</v>
      </c>
      <c r="M74" s="32">
        <v>20.7</v>
      </c>
      <c r="N74" s="32">
        <v>21.4</v>
      </c>
      <c r="O74" s="32">
        <v>21.4</v>
      </c>
      <c r="P74" s="32">
        <f>SUM(P75,P76)</f>
        <v>21.4</v>
      </c>
      <c r="Q74" s="32">
        <v>21.4</v>
      </c>
      <c r="R74" s="32">
        <v>22.3</v>
      </c>
      <c r="S74" s="32">
        <f>SUM(J74:R74)</f>
        <v>675.59999999999991</v>
      </c>
      <c r="T74" s="25">
        <v>2024</v>
      </c>
    </row>
    <row r="75" spans="1:20" ht="18.75" customHeight="1" x14ac:dyDescent="0.25">
      <c r="A75" s="26" t="s">
        <v>44</v>
      </c>
      <c r="B75" s="26">
        <v>1</v>
      </c>
      <c r="C75" s="26">
        <v>1</v>
      </c>
      <c r="D75" s="26">
        <v>3</v>
      </c>
      <c r="E75" s="26">
        <v>0</v>
      </c>
      <c r="F75" s="26">
        <v>1</v>
      </c>
      <c r="G75" s="59">
        <v>3</v>
      </c>
      <c r="H75" s="27" t="s">
        <v>54</v>
      </c>
      <c r="I75" s="59" t="s">
        <v>35</v>
      </c>
      <c r="J75" s="32">
        <v>90</v>
      </c>
      <c r="K75" s="32">
        <v>90</v>
      </c>
      <c r="L75" s="32">
        <v>20</v>
      </c>
      <c r="M75" s="32">
        <v>20.7</v>
      </c>
      <c r="N75" s="32">
        <v>21.4</v>
      </c>
      <c r="O75" s="32">
        <v>21.4</v>
      </c>
      <c r="P75" s="32">
        <v>21.4</v>
      </c>
      <c r="Q75" s="32">
        <v>22.3</v>
      </c>
      <c r="R75" s="32">
        <v>22.3</v>
      </c>
      <c r="S75" s="32">
        <f>SUM(J75:R75)</f>
        <v>329.5</v>
      </c>
      <c r="T75" s="25">
        <v>2024</v>
      </c>
    </row>
    <row r="76" spans="1:20" ht="21" customHeight="1" x14ac:dyDescent="0.25">
      <c r="A76" s="26" t="s">
        <v>44</v>
      </c>
      <c r="B76" s="26">
        <v>1</v>
      </c>
      <c r="C76" s="26">
        <v>1</v>
      </c>
      <c r="D76" s="26">
        <v>3</v>
      </c>
      <c r="E76" s="26">
        <v>0</v>
      </c>
      <c r="F76" s="26">
        <v>1</v>
      </c>
      <c r="G76" s="59">
        <v>2</v>
      </c>
      <c r="H76" s="27" t="s">
        <v>53</v>
      </c>
      <c r="I76" s="59" t="s">
        <v>35</v>
      </c>
      <c r="J76" s="32">
        <v>0</v>
      </c>
      <c r="K76" s="32">
        <v>0</v>
      </c>
      <c r="L76" s="32">
        <v>347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f>SUM(J76:R76)</f>
        <v>347</v>
      </c>
      <c r="T76" s="25">
        <v>2018</v>
      </c>
    </row>
    <row r="77" spans="1:20" ht="18.75" x14ac:dyDescent="0.25">
      <c r="A77" s="26" t="s">
        <v>44</v>
      </c>
      <c r="B77" s="26">
        <v>1</v>
      </c>
      <c r="C77" s="26">
        <v>1</v>
      </c>
      <c r="D77" s="26">
        <v>3</v>
      </c>
      <c r="E77" s="26">
        <v>0</v>
      </c>
      <c r="F77" s="26">
        <v>1</v>
      </c>
      <c r="G77" s="59"/>
      <c r="H77" s="27" t="s">
        <v>107</v>
      </c>
      <c r="I77" s="59" t="s">
        <v>38</v>
      </c>
      <c r="J77" s="37">
        <v>4000</v>
      </c>
      <c r="K77" s="37">
        <v>4000</v>
      </c>
      <c r="L77" s="37">
        <v>3000</v>
      </c>
      <c r="M77" s="37">
        <v>3000</v>
      </c>
      <c r="N77" s="37">
        <v>3000</v>
      </c>
      <c r="O77" s="37">
        <v>3000</v>
      </c>
      <c r="P77" s="37">
        <v>3000</v>
      </c>
      <c r="Q77" s="37">
        <v>3000</v>
      </c>
      <c r="R77" s="37">
        <v>3000</v>
      </c>
      <c r="S77" s="37">
        <f>SUM(J77:R77)</f>
        <v>29000</v>
      </c>
      <c r="T77" s="25">
        <v>2024</v>
      </c>
    </row>
    <row r="78" spans="1:20" ht="18.75" x14ac:dyDescent="0.25">
      <c r="A78" s="26" t="s">
        <v>44</v>
      </c>
      <c r="B78" s="26">
        <v>1</v>
      </c>
      <c r="C78" s="26">
        <v>1</v>
      </c>
      <c r="D78" s="26">
        <v>3</v>
      </c>
      <c r="E78" s="26">
        <v>0</v>
      </c>
      <c r="F78" s="26">
        <v>1</v>
      </c>
      <c r="G78" s="59"/>
      <c r="H78" s="27" t="s">
        <v>108</v>
      </c>
      <c r="I78" s="59" t="s">
        <v>38</v>
      </c>
      <c r="J78" s="34">
        <v>700</v>
      </c>
      <c r="K78" s="34">
        <v>700</v>
      </c>
      <c r="L78" s="34">
        <v>700</v>
      </c>
      <c r="M78" s="34">
        <v>700</v>
      </c>
      <c r="N78" s="34">
        <v>700</v>
      </c>
      <c r="O78" s="34">
        <v>700</v>
      </c>
      <c r="P78" s="34">
        <v>700</v>
      </c>
      <c r="Q78" s="34">
        <v>700</v>
      </c>
      <c r="R78" s="34">
        <v>700</v>
      </c>
      <c r="S78" s="37">
        <f>SUM(J78:R78)</f>
        <v>6300</v>
      </c>
      <c r="T78" s="25">
        <v>2024</v>
      </c>
    </row>
    <row r="79" spans="1:20" ht="18.75" x14ac:dyDescent="0.25">
      <c r="A79" s="26" t="s">
        <v>44</v>
      </c>
      <c r="B79" s="26">
        <v>1</v>
      </c>
      <c r="C79" s="26">
        <v>1</v>
      </c>
      <c r="D79" s="26">
        <v>3</v>
      </c>
      <c r="E79" s="26">
        <v>0</v>
      </c>
      <c r="F79" s="26">
        <v>1</v>
      </c>
      <c r="G79" s="59"/>
      <c r="H79" s="27" t="s">
        <v>109</v>
      </c>
      <c r="I79" s="59" t="s">
        <v>37</v>
      </c>
      <c r="J79" s="40">
        <v>9</v>
      </c>
      <c r="K79" s="40">
        <v>9</v>
      </c>
      <c r="L79" s="40">
        <v>9</v>
      </c>
      <c r="M79" s="40">
        <v>9</v>
      </c>
      <c r="N79" s="40">
        <v>9</v>
      </c>
      <c r="O79" s="40">
        <v>9</v>
      </c>
      <c r="P79" s="40">
        <v>9</v>
      </c>
      <c r="Q79" s="40">
        <v>9</v>
      </c>
      <c r="R79" s="40">
        <v>9</v>
      </c>
      <c r="S79" s="37">
        <v>9</v>
      </c>
      <c r="T79" s="25">
        <v>2024</v>
      </c>
    </row>
    <row r="80" spans="1:20" ht="18.75" x14ac:dyDescent="0.25">
      <c r="A80" s="26" t="s">
        <v>44</v>
      </c>
      <c r="B80" s="26">
        <v>1</v>
      </c>
      <c r="C80" s="26">
        <v>1</v>
      </c>
      <c r="D80" s="26">
        <v>3</v>
      </c>
      <c r="E80" s="26">
        <v>0</v>
      </c>
      <c r="F80" s="26">
        <v>2</v>
      </c>
      <c r="G80" s="59"/>
      <c r="H80" s="41" t="s">
        <v>110</v>
      </c>
      <c r="I80" s="59" t="s">
        <v>39</v>
      </c>
      <c r="J80" s="33" t="s">
        <v>41</v>
      </c>
      <c r="K80" s="33" t="s">
        <v>41</v>
      </c>
      <c r="L80" s="33" t="s">
        <v>41</v>
      </c>
      <c r="M80" s="33" t="s">
        <v>41</v>
      </c>
      <c r="N80" s="33" t="s">
        <v>41</v>
      </c>
      <c r="O80" s="33" t="s">
        <v>41</v>
      </c>
      <c r="P80" s="33" t="s">
        <v>41</v>
      </c>
      <c r="Q80" s="33" t="s">
        <v>41</v>
      </c>
      <c r="R80" s="33" t="s">
        <v>41</v>
      </c>
      <c r="S80" s="40" t="s">
        <v>41</v>
      </c>
      <c r="T80" s="25">
        <v>2024</v>
      </c>
    </row>
    <row r="81" spans="1:20" ht="18.75" x14ac:dyDescent="0.25">
      <c r="A81" s="26" t="s">
        <v>44</v>
      </c>
      <c r="B81" s="26">
        <v>1</v>
      </c>
      <c r="C81" s="26">
        <v>1</v>
      </c>
      <c r="D81" s="26">
        <v>3</v>
      </c>
      <c r="E81" s="26">
        <v>0</v>
      </c>
      <c r="F81" s="26">
        <v>2</v>
      </c>
      <c r="G81" s="59"/>
      <c r="H81" s="27" t="s">
        <v>111</v>
      </c>
      <c r="I81" s="59" t="s">
        <v>37</v>
      </c>
      <c r="J81" s="34">
        <v>2</v>
      </c>
      <c r="K81" s="34">
        <v>2</v>
      </c>
      <c r="L81" s="34">
        <v>2</v>
      </c>
      <c r="M81" s="34">
        <v>2</v>
      </c>
      <c r="N81" s="34">
        <v>2</v>
      </c>
      <c r="O81" s="34">
        <v>2</v>
      </c>
      <c r="P81" s="34">
        <v>2</v>
      </c>
      <c r="Q81" s="34">
        <v>2</v>
      </c>
      <c r="R81" s="34">
        <v>2</v>
      </c>
      <c r="S81" s="37">
        <v>18</v>
      </c>
      <c r="T81" s="25">
        <v>2024</v>
      </c>
    </row>
    <row r="82" spans="1:20" ht="18.75" x14ac:dyDescent="0.25">
      <c r="A82" s="26" t="s">
        <v>44</v>
      </c>
      <c r="B82" s="26">
        <v>1</v>
      </c>
      <c r="C82" s="26">
        <v>1</v>
      </c>
      <c r="D82" s="26">
        <v>3</v>
      </c>
      <c r="E82" s="26">
        <v>0</v>
      </c>
      <c r="F82" s="26">
        <v>3</v>
      </c>
      <c r="G82" s="59"/>
      <c r="H82" s="44" t="s">
        <v>51</v>
      </c>
      <c r="I82" s="59" t="s">
        <v>35</v>
      </c>
      <c r="J82" s="31">
        <v>60</v>
      </c>
      <c r="K82" s="31">
        <v>60</v>
      </c>
      <c r="L82" s="31">
        <v>30</v>
      </c>
      <c r="M82" s="31">
        <v>31.1</v>
      </c>
      <c r="N82" s="31">
        <f>SUM(N84+N83)</f>
        <v>532.1</v>
      </c>
      <c r="O82" s="31">
        <v>32.1</v>
      </c>
      <c r="P82" s="31">
        <v>32.1</v>
      </c>
      <c r="Q82" s="31">
        <v>32.1</v>
      </c>
      <c r="R82" s="31">
        <v>33.380000000000003</v>
      </c>
      <c r="S82" s="32">
        <f>SUM(J82:R82)</f>
        <v>842.88000000000011</v>
      </c>
      <c r="T82" s="25">
        <v>2024</v>
      </c>
    </row>
    <row r="83" spans="1:20" ht="18.75" x14ac:dyDescent="0.25">
      <c r="A83" s="26" t="s">
        <v>44</v>
      </c>
      <c r="B83" s="26">
        <v>1</v>
      </c>
      <c r="C83" s="26">
        <v>1</v>
      </c>
      <c r="D83" s="26">
        <v>3</v>
      </c>
      <c r="E83" s="26">
        <v>0</v>
      </c>
      <c r="F83" s="26">
        <v>1</v>
      </c>
      <c r="G83" s="59">
        <v>3</v>
      </c>
      <c r="H83" s="27" t="s">
        <v>54</v>
      </c>
      <c r="I83" s="59" t="s">
        <v>35</v>
      </c>
      <c r="J83" s="31">
        <v>60</v>
      </c>
      <c r="K83" s="31">
        <v>60</v>
      </c>
      <c r="L83" s="31">
        <v>30</v>
      </c>
      <c r="M83" s="31">
        <v>31.1</v>
      </c>
      <c r="N83" s="31">
        <v>32.1</v>
      </c>
      <c r="O83" s="31">
        <v>32.1</v>
      </c>
      <c r="P83" s="31">
        <v>32.1</v>
      </c>
      <c r="Q83" s="31">
        <v>32.1</v>
      </c>
      <c r="R83" s="31">
        <v>33.4</v>
      </c>
      <c r="S83" s="32">
        <f>SUM(J83:R83)</f>
        <v>342.9</v>
      </c>
      <c r="T83" s="25">
        <v>2024</v>
      </c>
    </row>
    <row r="84" spans="1:20" ht="17.25" customHeight="1" x14ac:dyDescent="0.25">
      <c r="A84" s="26" t="s">
        <v>44</v>
      </c>
      <c r="B84" s="26">
        <v>1</v>
      </c>
      <c r="C84" s="26">
        <v>1</v>
      </c>
      <c r="D84" s="26">
        <v>3</v>
      </c>
      <c r="E84" s="26">
        <v>0</v>
      </c>
      <c r="F84" s="26">
        <v>1</v>
      </c>
      <c r="G84" s="59">
        <v>2</v>
      </c>
      <c r="H84" s="27" t="s">
        <v>53</v>
      </c>
      <c r="I84" s="59" t="s">
        <v>35</v>
      </c>
      <c r="J84" s="31">
        <v>0</v>
      </c>
      <c r="K84" s="31">
        <v>0</v>
      </c>
      <c r="L84" s="31">
        <v>0</v>
      </c>
      <c r="M84" s="31">
        <v>0</v>
      </c>
      <c r="N84" s="31">
        <v>500</v>
      </c>
      <c r="O84" s="31">
        <v>0</v>
      </c>
      <c r="P84" s="31">
        <v>0</v>
      </c>
      <c r="Q84" s="31">
        <v>0</v>
      </c>
      <c r="R84" s="31">
        <v>0</v>
      </c>
      <c r="S84" s="37">
        <f>SUM(J84:R84)</f>
        <v>500</v>
      </c>
      <c r="T84" s="25">
        <v>2020</v>
      </c>
    </row>
    <row r="85" spans="1:20" ht="22.5" customHeight="1" x14ac:dyDescent="0.25">
      <c r="A85" s="26" t="s">
        <v>44</v>
      </c>
      <c r="B85" s="26">
        <v>1</v>
      </c>
      <c r="C85" s="26">
        <v>1</v>
      </c>
      <c r="D85" s="26">
        <v>3</v>
      </c>
      <c r="E85" s="26">
        <v>0</v>
      </c>
      <c r="F85" s="26">
        <v>3</v>
      </c>
      <c r="G85" s="59"/>
      <c r="H85" s="35" t="s">
        <v>112</v>
      </c>
      <c r="I85" s="59" t="s">
        <v>38</v>
      </c>
      <c r="J85" s="34">
        <v>50</v>
      </c>
      <c r="K85" s="34">
        <v>50</v>
      </c>
      <c r="L85" s="34">
        <v>25</v>
      </c>
      <c r="M85" s="34">
        <v>25</v>
      </c>
      <c r="N85" s="34">
        <v>25</v>
      </c>
      <c r="O85" s="34">
        <v>25</v>
      </c>
      <c r="P85" s="34">
        <v>25</v>
      </c>
      <c r="Q85" s="34">
        <v>25</v>
      </c>
      <c r="R85" s="34">
        <v>25</v>
      </c>
      <c r="S85" s="37">
        <f>SUM(J85:R85)</f>
        <v>275</v>
      </c>
      <c r="T85" s="25">
        <v>2024</v>
      </c>
    </row>
    <row r="86" spans="1:20" ht="18.75" x14ac:dyDescent="0.25">
      <c r="A86" s="26" t="s">
        <v>44</v>
      </c>
      <c r="B86" s="26">
        <v>1</v>
      </c>
      <c r="C86" s="26">
        <v>1</v>
      </c>
      <c r="D86" s="26">
        <v>3</v>
      </c>
      <c r="E86" s="26">
        <v>0</v>
      </c>
      <c r="F86" s="26">
        <v>3</v>
      </c>
      <c r="G86" s="59"/>
      <c r="H86" s="27" t="s">
        <v>113</v>
      </c>
      <c r="I86" s="59" t="s">
        <v>38</v>
      </c>
      <c r="J86" s="34">
        <v>5000</v>
      </c>
      <c r="K86" s="34">
        <v>5000</v>
      </c>
      <c r="L86" s="34">
        <v>5000</v>
      </c>
      <c r="M86" s="34">
        <v>5000</v>
      </c>
      <c r="N86" s="34">
        <v>5000</v>
      </c>
      <c r="O86" s="34">
        <v>5000</v>
      </c>
      <c r="P86" s="34">
        <v>5000</v>
      </c>
      <c r="Q86" s="34">
        <v>5000</v>
      </c>
      <c r="R86" s="34">
        <v>5000</v>
      </c>
      <c r="S86" s="37">
        <f>SUM(J86:R86)</f>
        <v>45000</v>
      </c>
      <c r="T86" s="25">
        <v>2024</v>
      </c>
    </row>
    <row r="87" spans="1:20" ht="19.5" customHeight="1" x14ac:dyDescent="0.25">
      <c r="A87" s="26" t="s">
        <v>44</v>
      </c>
      <c r="B87" s="26">
        <v>1</v>
      </c>
      <c r="C87" s="26">
        <v>1</v>
      </c>
      <c r="D87" s="26">
        <v>3</v>
      </c>
      <c r="E87" s="26">
        <v>0</v>
      </c>
      <c r="F87" s="26">
        <v>3</v>
      </c>
      <c r="G87" s="59"/>
      <c r="H87" s="41" t="s">
        <v>114</v>
      </c>
      <c r="I87" s="59" t="s">
        <v>37</v>
      </c>
      <c r="J87" s="40">
        <v>0</v>
      </c>
      <c r="K87" s="40">
        <v>0</v>
      </c>
      <c r="L87" s="40">
        <v>0</v>
      </c>
      <c r="M87" s="40">
        <v>0</v>
      </c>
      <c r="N87" s="40">
        <v>8</v>
      </c>
      <c r="O87" s="40">
        <v>0</v>
      </c>
      <c r="P87" s="40">
        <v>0</v>
      </c>
      <c r="Q87" s="40">
        <v>0</v>
      </c>
      <c r="R87" s="40">
        <v>0</v>
      </c>
      <c r="S87" s="40">
        <f t="shared" ref="S87" si="19">SUM(J87:O87)</f>
        <v>8</v>
      </c>
      <c r="T87" s="25">
        <v>2020</v>
      </c>
    </row>
    <row r="88" spans="1:20" ht="18" customHeight="1" x14ac:dyDescent="0.25">
      <c r="A88" s="26" t="s">
        <v>44</v>
      </c>
      <c r="B88" s="26">
        <v>1</v>
      </c>
      <c r="C88" s="26">
        <v>1</v>
      </c>
      <c r="D88" s="26">
        <v>3</v>
      </c>
      <c r="E88" s="26">
        <v>0</v>
      </c>
      <c r="F88" s="26">
        <v>4</v>
      </c>
      <c r="G88" s="59"/>
      <c r="H88" s="50" t="s">
        <v>115</v>
      </c>
      <c r="I88" s="59" t="s">
        <v>39</v>
      </c>
      <c r="J88" s="33" t="s">
        <v>41</v>
      </c>
      <c r="K88" s="33" t="s">
        <v>41</v>
      </c>
      <c r="L88" s="33" t="s">
        <v>41</v>
      </c>
      <c r="M88" s="33" t="s">
        <v>41</v>
      </c>
      <c r="N88" s="33" t="s">
        <v>41</v>
      </c>
      <c r="O88" s="33" t="s">
        <v>41</v>
      </c>
      <c r="P88" s="33" t="s">
        <v>41</v>
      </c>
      <c r="Q88" s="33" t="s">
        <v>41</v>
      </c>
      <c r="R88" s="33" t="s">
        <v>41</v>
      </c>
      <c r="S88" s="40" t="s">
        <v>41</v>
      </c>
      <c r="T88" s="25">
        <v>2024</v>
      </c>
    </row>
    <row r="89" spans="1:20" ht="21" customHeight="1" x14ac:dyDescent="0.25">
      <c r="A89" s="26" t="s">
        <v>44</v>
      </c>
      <c r="B89" s="26">
        <v>1</v>
      </c>
      <c r="C89" s="26">
        <v>1</v>
      </c>
      <c r="D89" s="26">
        <v>3</v>
      </c>
      <c r="E89" s="26">
        <v>0</v>
      </c>
      <c r="F89" s="26">
        <v>4</v>
      </c>
      <c r="G89" s="59"/>
      <c r="H89" s="27" t="s">
        <v>116</v>
      </c>
      <c r="I89" s="59" t="s">
        <v>37</v>
      </c>
      <c r="J89" s="34">
        <v>9</v>
      </c>
      <c r="K89" s="34">
        <v>9</v>
      </c>
      <c r="L89" s="34">
        <v>9</v>
      </c>
      <c r="M89" s="34">
        <v>9</v>
      </c>
      <c r="N89" s="34">
        <v>7</v>
      </c>
      <c r="O89" s="34">
        <v>9</v>
      </c>
      <c r="P89" s="34">
        <v>9</v>
      </c>
      <c r="Q89" s="34">
        <v>9</v>
      </c>
      <c r="R89" s="34">
        <v>9</v>
      </c>
      <c r="S89" s="37">
        <f t="shared" ref="S89:S95" si="20">SUM(J89:R89)</f>
        <v>79</v>
      </c>
      <c r="T89" s="25">
        <v>2024</v>
      </c>
    </row>
    <row r="90" spans="1:20" ht="18.75" x14ac:dyDescent="0.25">
      <c r="A90" s="26" t="s">
        <v>44</v>
      </c>
      <c r="B90" s="26">
        <v>1</v>
      </c>
      <c r="C90" s="26">
        <v>2</v>
      </c>
      <c r="D90" s="26">
        <v>0</v>
      </c>
      <c r="E90" s="26">
        <v>0</v>
      </c>
      <c r="F90" s="26">
        <v>0</v>
      </c>
      <c r="G90" s="59"/>
      <c r="H90" s="27" t="s">
        <v>117</v>
      </c>
      <c r="I90" s="59" t="s">
        <v>35</v>
      </c>
      <c r="J90" s="32">
        <f t="shared" ref="J90:R90" si="21">J93+J106</f>
        <v>850</v>
      </c>
      <c r="K90" s="32">
        <f t="shared" si="21"/>
        <v>1150</v>
      </c>
      <c r="L90" s="32">
        <f t="shared" si="21"/>
        <v>1268.5999999999999</v>
      </c>
      <c r="M90" s="32">
        <f t="shared" si="21"/>
        <v>1962.46</v>
      </c>
      <c r="N90" s="32">
        <f t="shared" si="21"/>
        <v>1501.5</v>
      </c>
      <c r="O90" s="32">
        <f t="shared" si="21"/>
        <v>484.9</v>
      </c>
      <c r="P90" s="32">
        <f t="shared" si="21"/>
        <v>484.9</v>
      </c>
      <c r="Q90" s="32">
        <f t="shared" si="21"/>
        <v>384.9</v>
      </c>
      <c r="R90" s="32">
        <f t="shared" si="21"/>
        <v>400.35</v>
      </c>
      <c r="S90" s="32">
        <f t="shared" si="20"/>
        <v>8487.6099999999988</v>
      </c>
      <c r="T90" s="25">
        <v>2024</v>
      </c>
    </row>
    <row r="91" spans="1:20" ht="18.75" x14ac:dyDescent="0.25">
      <c r="A91" s="26" t="s">
        <v>44</v>
      </c>
      <c r="B91" s="26">
        <v>1</v>
      </c>
      <c r="C91" s="26">
        <v>2</v>
      </c>
      <c r="D91" s="26">
        <v>0</v>
      </c>
      <c r="E91" s="26">
        <v>0</v>
      </c>
      <c r="F91" s="26">
        <v>0</v>
      </c>
      <c r="G91" s="59">
        <v>3</v>
      </c>
      <c r="H91" s="27" t="s">
        <v>54</v>
      </c>
      <c r="I91" s="59" t="s">
        <v>35</v>
      </c>
      <c r="J91" s="32">
        <v>850</v>
      </c>
      <c r="K91" s="32">
        <f>K93+K107</f>
        <v>850</v>
      </c>
      <c r="L91" s="32">
        <f>L93+L107</f>
        <v>518.6</v>
      </c>
      <c r="M91" s="32">
        <f>SUM(M94+M107)</f>
        <v>573</v>
      </c>
      <c r="N91" s="32">
        <f>SUM(N94+N107)</f>
        <v>359.9</v>
      </c>
      <c r="O91" s="32">
        <f>SUM(O93+O107)</f>
        <v>484.9</v>
      </c>
      <c r="P91" s="32">
        <f>SUM(P93+P107)</f>
        <v>484.9</v>
      </c>
      <c r="Q91" s="32">
        <f>Q90</f>
        <v>384.9</v>
      </c>
      <c r="R91" s="32">
        <f>R90</f>
        <v>400.35</v>
      </c>
      <c r="S91" s="32">
        <f t="shared" si="20"/>
        <v>4906.55</v>
      </c>
      <c r="T91" s="25">
        <v>2024</v>
      </c>
    </row>
    <row r="92" spans="1:20" ht="21" customHeight="1" x14ac:dyDescent="0.25">
      <c r="A92" s="26" t="s">
        <v>44</v>
      </c>
      <c r="B92" s="26">
        <v>1</v>
      </c>
      <c r="C92" s="26">
        <v>2</v>
      </c>
      <c r="D92" s="26">
        <v>0</v>
      </c>
      <c r="E92" s="26">
        <v>0</v>
      </c>
      <c r="F92" s="26">
        <v>0</v>
      </c>
      <c r="G92" s="59">
        <v>2</v>
      </c>
      <c r="H92" s="27" t="s">
        <v>53</v>
      </c>
      <c r="I92" s="59" t="s">
        <v>35</v>
      </c>
      <c r="J92" s="32">
        <v>0</v>
      </c>
      <c r="K92" s="32">
        <f>K108</f>
        <v>300</v>
      </c>
      <c r="L92" s="32">
        <f>L108</f>
        <v>750</v>
      </c>
      <c r="M92" s="32">
        <f>M108+M100</f>
        <v>1389.5</v>
      </c>
      <c r="N92" s="32">
        <f>N108+N100</f>
        <v>1141.5999999999999</v>
      </c>
      <c r="O92" s="32">
        <v>0</v>
      </c>
      <c r="P92" s="32">
        <v>0</v>
      </c>
      <c r="Q92" s="32">
        <v>0</v>
      </c>
      <c r="R92" s="32">
        <v>0</v>
      </c>
      <c r="S92" s="32">
        <f t="shared" si="20"/>
        <v>3581.1</v>
      </c>
      <c r="T92" s="25">
        <v>2020</v>
      </c>
    </row>
    <row r="93" spans="1:20" ht="18.75" x14ac:dyDescent="0.25">
      <c r="A93" s="26" t="s">
        <v>44</v>
      </c>
      <c r="B93" s="26">
        <v>1</v>
      </c>
      <c r="C93" s="26">
        <v>2</v>
      </c>
      <c r="D93" s="26">
        <v>1</v>
      </c>
      <c r="E93" s="26">
        <v>0</v>
      </c>
      <c r="F93" s="26">
        <v>0</v>
      </c>
      <c r="G93" s="59"/>
      <c r="H93" s="27" t="s">
        <v>118</v>
      </c>
      <c r="I93" s="59" t="s">
        <v>35</v>
      </c>
      <c r="J93" s="32">
        <f t="shared" ref="J93:L93" si="22">J98+J104</f>
        <v>300</v>
      </c>
      <c r="K93" s="32">
        <f t="shared" si="22"/>
        <v>300</v>
      </c>
      <c r="L93" s="32">
        <f t="shared" si="22"/>
        <v>410</v>
      </c>
      <c r="M93" s="32">
        <f>M98+M104</f>
        <v>1098.56</v>
      </c>
      <c r="N93" s="32">
        <f>N98+N104</f>
        <v>624.5</v>
      </c>
      <c r="O93" s="32">
        <f t="shared" ref="O93:P93" si="23">O98+O104</f>
        <v>224.5</v>
      </c>
      <c r="P93" s="32">
        <f t="shared" si="23"/>
        <v>224.5</v>
      </c>
      <c r="Q93" s="32">
        <f t="shared" ref="Q93" si="24">Q98+Q104</f>
        <v>224.5</v>
      </c>
      <c r="R93" s="32">
        <f t="shared" ref="R93" si="25">R98+R104</f>
        <v>233.53</v>
      </c>
      <c r="S93" s="32">
        <f t="shared" si="20"/>
        <v>3640.09</v>
      </c>
      <c r="T93" s="25">
        <v>2024</v>
      </c>
    </row>
    <row r="94" spans="1:20" ht="18.75" x14ac:dyDescent="0.25">
      <c r="A94" s="26" t="s">
        <v>44</v>
      </c>
      <c r="B94" s="26">
        <v>1</v>
      </c>
      <c r="C94" s="26">
        <v>2</v>
      </c>
      <c r="D94" s="26">
        <v>1</v>
      </c>
      <c r="E94" s="26">
        <v>0</v>
      </c>
      <c r="F94" s="26">
        <v>0</v>
      </c>
      <c r="G94" s="59">
        <v>3</v>
      </c>
      <c r="H94" s="27" t="s">
        <v>54</v>
      </c>
      <c r="I94" s="59" t="s">
        <v>35</v>
      </c>
      <c r="J94" s="32">
        <v>300</v>
      </c>
      <c r="K94" s="32">
        <v>300</v>
      </c>
      <c r="L94" s="32">
        <v>410</v>
      </c>
      <c r="M94" s="32">
        <v>417.6</v>
      </c>
      <c r="N94" s="32">
        <v>224.5</v>
      </c>
      <c r="O94" s="32">
        <v>224.5</v>
      </c>
      <c r="P94" s="32">
        <v>224.5</v>
      </c>
      <c r="Q94" s="32">
        <v>224.5</v>
      </c>
      <c r="R94" s="32">
        <v>233.5</v>
      </c>
      <c r="S94" s="32">
        <f t="shared" si="20"/>
        <v>2559.1</v>
      </c>
      <c r="T94" s="25">
        <v>2024</v>
      </c>
    </row>
    <row r="95" spans="1:20" ht="18.75" x14ac:dyDescent="0.25">
      <c r="A95" s="26" t="s">
        <v>44</v>
      </c>
      <c r="B95" s="26">
        <v>1</v>
      </c>
      <c r="C95" s="26">
        <v>2</v>
      </c>
      <c r="D95" s="26">
        <v>1</v>
      </c>
      <c r="E95" s="26">
        <v>0</v>
      </c>
      <c r="F95" s="26">
        <v>0</v>
      </c>
      <c r="G95" s="59">
        <v>2</v>
      </c>
      <c r="H95" s="27" t="s">
        <v>53</v>
      </c>
      <c r="I95" s="59" t="s">
        <v>35</v>
      </c>
      <c r="J95" s="32">
        <v>0</v>
      </c>
      <c r="K95" s="32">
        <v>0</v>
      </c>
      <c r="L95" s="32">
        <v>0</v>
      </c>
      <c r="M95" s="32">
        <v>681</v>
      </c>
      <c r="N95" s="32">
        <v>400</v>
      </c>
      <c r="O95" s="32">
        <v>0</v>
      </c>
      <c r="P95" s="32">
        <v>0</v>
      </c>
      <c r="Q95" s="32">
        <v>0</v>
      </c>
      <c r="R95" s="32">
        <v>0</v>
      </c>
      <c r="S95" s="32">
        <f t="shared" si="20"/>
        <v>1081</v>
      </c>
      <c r="T95" s="25">
        <v>2020</v>
      </c>
    </row>
    <row r="96" spans="1:20" ht="18.75" x14ac:dyDescent="0.25">
      <c r="A96" s="26" t="s">
        <v>44</v>
      </c>
      <c r="B96" s="26">
        <v>1</v>
      </c>
      <c r="C96" s="26">
        <v>2</v>
      </c>
      <c r="D96" s="26">
        <v>1</v>
      </c>
      <c r="E96" s="26">
        <v>0</v>
      </c>
      <c r="F96" s="26">
        <v>0</v>
      </c>
      <c r="G96" s="59"/>
      <c r="H96" s="27" t="s">
        <v>119</v>
      </c>
      <c r="I96" s="59" t="s">
        <v>36</v>
      </c>
      <c r="J96" s="32">
        <v>1.6</v>
      </c>
      <c r="K96" s="32">
        <v>1.6</v>
      </c>
      <c r="L96" s="32">
        <v>1.6</v>
      </c>
      <c r="M96" s="32">
        <v>1.7</v>
      </c>
      <c r="N96" s="32">
        <v>1.8</v>
      </c>
      <c r="O96" s="32">
        <v>1.8</v>
      </c>
      <c r="P96" s="32">
        <v>1.8</v>
      </c>
      <c r="Q96" s="32">
        <v>1.8</v>
      </c>
      <c r="R96" s="32">
        <v>1.8</v>
      </c>
      <c r="S96" s="32">
        <v>1.8</v>
      </c>
      <c r="T96" s="25">
        <v>2024</v>
      </c>
    </row>
    <row r="97" spans="1:20" ht="18.75" x14ac:dyDescent="0.25">
      <c r="A97" s="26" t="s">
        <v>44</v>
      </c>
      <c r="B97" s="26">
        <v>1</v>
      </c>
      <c r="C97" s="26">
        <v>2</v>
      </c>
      <c r="D97" s="26">
        <v>1</v>
      </c>
      <c r="E97" s="26">
        <v>0</v>
      </c>
      <c r="F97" s="26">
        <v>0</v>
      </c>
      <c r="G97" s="59"/>
      <c r="H97" s="27" t="s">
        <v>120</v>
      </c>
      <c r="I97" s="59" t="s">
        <v>36</v>
      </c>
      <c r="J97" s="37">
        <v>8</v>
      </c>
      <c r="K97" s="37">
        <v>8</v>
      </c>
      <c r="L97" s="37">
        <v>8</v>
      </c>
      <c r="M97" s="37">
        <v>9</v>
      </c>
      <c r="N97" s="37">
        <v>10</v>
      </c>
      <c r="O97" s="37">
        <v>10</v>
      </c>
      <c r="P97" s="37">
        <v>10</v>
      </c>
      <c r="Q97" s="37">
        <v>10</v>
      </c>
      <c r="R97" s="37">
        <v>10</v>
      </c>
      <c r="S97" s="37">
        <v>10</v>
      </c>
      <c r="T97" s="25">
        <v>2024</v>
      </c>
    </row>
    <row r="98" spans="1:20" ht="18.75" x14ac:dyDescent="0.25">
      <c r="A98" s="26" t="s">
        <v>44</v>
      </c>
      <c r="B98" s="26">
        <v>1</v>
      </c>
      <c r="C98" s="26">
        <v>2</v>
      </c>
      <c r="D98" s="26">
        <v>1</v>
      </c>
      <c r="E98" s="26">
        <v>0</v>
      </c>
      <c r="F98" s="26">
        <v>1</v>
      </c>
      <c r="G98" s="59"/>
      <c r="H98" s="39" t="s">
        <v>18</v>
      </c>
      <c r="I98" s="59" t="s">
        <v>35</v>
      </c>
      <c r="J98" s="32">
        <v>270</v>
      </c>
      <c r="K98" s="32">
        <v>270</v>
      </c>
      <c r="L98" s="32">
        <v>400</v>
      </c>
      <c r="M98" s="32">
        <f>SUM(M99:M100)</f>
        <v>1088.2</v>
      </c>
      <c r="N98" s="32">
        <f>SUM(N99:N100)</f>
        <v>613.79999999999995</v>
      </c>
      <c r="O98" s="32">
        <v>213.8</v>
      </c>
      <c r="P98" s="32">
        <v>213.8</v>
      </c>
      <c r="Q98" s="32">
        <v>213.8</v>
      </c>
      <c r="R98" s="32">
        <v>222.4</v>
      </c>
      <c r="S98" s="32">
        <f t="shared" ref="S98:S108" si="26">SUM(J98:R98)</f>
        <v>3505.8000000000006</v>
      </c>
      <c r="T98" s="25">
        <v>2024</v>
      </c>
    </row>
    <row r="99" spans="1:20" ht="18.75" x14ac:dyDescent="0.25">
      <c r="A99" s="26" t="s">
        <v>44</v>
      </c>
      <c r="B99" s="26">
        <v>1</v>
      </c>
      <c r="C99" s="26">
        <v>2</v>
      </c>
      <c r="D99" s="26">
        <v>1</v>
      </c>
      <c r="E99" s="26">
        <v>0</v>
      </c>
      <c r="F99" s="26">
        <v>1</v>
      </c>
      <c r="G99" s="59">
        <v>3</v>
      </c>
      <c r="H99" s="27" t="s">
        <v>54</v>
      </c>
      <c r="I99" s="59" t="s">
        <v>35</v>
      </c>
      <c r="J99" s="32">
        <v>270</v>
      </c>
      <c r="K99" s="32">
        <v>270</v>
      </c>
      <c r="L99" s="32">
        <v>400</v>
      </c>
      <c r="M99" s="32">
        <v>407.2</v>
      </c>
      <c r="N99" s="32">
        <v>213.8</v>
      </c>
      <c r="O99" s="32">
        <v>213.8</v>
      </c>
      <c r="P99" s="32">
        <v>213.8</v>
      </c>
      <c r="Q99" s="32">
        <v>213.8</v>
      </c>
      <c r="R99" s="32">
        <v>222.4</v>
      </c>
      <c r="S99" s="32">
        <f>SUM(J99:R99)</f>
        <v>2424.8000000000002</v>
      </c>
      <c r="T99" s="25">
        <v>2024</v>
      </c>
    </row>
    <row r="100" spans="1:20" ht="18.75" x14ac:dyDescent="0.25">
      <c r="A100" s="26" t="s">
        <v>44</v>
      </c>
      <c r="B100" s="26">
        <v>1</v>
      </c>
      <c r="C100" s="26">
        <v>2</v>
      </c>
      <c r="D100" s="26">
        <v>1</v>
      </c>
      <c r="E100" s="26">
        <v>0</v>
      </c>
      <c r="F100" s="26">
        <v>1</v>
      </c>
      <c r="G100" s="59">
        <v>2</v>
      </c>
      <c r="H100" s="27" t="s">
        <v>53</v>
      </c>
      <c r="I100" s="59" t="s">
        <v>35</v>
      </c>
      <c r="J100" s="32">
        <v>0</v>
      </c>
      <c r="K100" s="32">
        <v>0</v>
      </c>
      <c r="L100" s="32">
        <v>0</v>
      </c>
      <c r="M100" s="32">
        <v>681</v>
      </c>
      <c r="N100" s="32">
        <v>400</v>
      </c>
      <c r="O100" s="32">
        <v>0</v>
      </c>
      <c r="P100" s="32">
        <v>0</v>
      </c>
      <c r="Q100" s="32">
        <v>0</v>
      </c>
      <c r="R100" s="32">
        <v>0</v>
      </c>
      <c r="S100" s="32">
        <f>SUM(J100:R100)</f>
        <v>1081</v>
      </c>
      <c r="T100" s="25">
        <v>2020</v>
      </c>
    </row>
    <row r="101" spans="1:20" ht="18.75" x14ac:dyDescent="0.25">
      <c r="A101" s="26" t="s">
        <v>44</v>
      </c>
      <c r="B101" s="26">
        <v>1</v>
      </c>
      <c r="C101" s="26">
        <v>2</v>
      </c>
      <c r="D101" s="26">
        <v>1</v>
      </c>
      <c r="E101" s="26">
        <v>0</v>
      </c>
      <c r="F101" s="26">
        <v>1</v>
      </c>
      <c r="G101" s="59"/>
      <c r="H101" s="27" t="s">
        <v>121</v>
      </c>
      <c r="I101" s="59" t="s">
        <v>38</v>
      </c>
      <c r="J101" s="37">
        <v>500</v>
      </c>
      <c r="K101" s="37">
        <v>500</v>
      </c>
      <c r="L101" s="37">
        <v>250</v>
      </c>
      <c r="M101" s="37">
        <v>255</v>
      </c>
      <c r="N101" s="37">
        <v>260</v>
      </c>
      <c r="O101" s="37">
        <v>260</v>
      </c>
      <c r="P101" s="37">
        <v>260</v>
      </c>
      <c r="Q101" s="37">
        <v>260</v>
      </c>
      <c r="R101" s="37">
        <v>260</v>
      </c>
      <c r="S101" s="37">
        <f t="shared" si="26"/>
        <v>2805</v>
      </c>
      <c r="T101" s="25">
        <v>2024</v>
      </c>
    </row>
    <row r="102" spans="1:20" ht="18.75" x14ac:dyDescent="0.25">
      <c r="A102" s="26" t="s">
        <v>44</v>
      </c>
      <c r="B102" s="26">
        <v>1</v>
      </c>
      <c r="C102" s="26">
        <v>2</v>
      </c>
      <c r="D102" s="26">
        <v>1</v>
      </c>
      <c r="E102" s="26">
        <v>0</v>
      </c>
      <c r="F102" s="26">
        <v>1</v>
      </c>
      <c r="G102" s="59"/>
      <c r="H102" s="43" t="s">
        <v>122</v>
      </c>
      <c r="I102" s="59" t="s">
        <v>38</v>
      </c>
      <c r="J102" s="34">
        <v>90</v>
      </c>
      <c r="K102" s="34">
        <v>90</v>
      </c>
      <c r="L102" s="34">
        <v>90</v>
      </c>
      <c r="M102" s="34">
        <v>97</v>
      </c>
      <c r="N102" s="34">
        <v>103</v>
      </c>
      <c r="O102" s="34">
        <v>103</v>
      </c>
      <c r="P102" s="34">
        <v>103</v>
      </c>
      <c r="Q102" s="34">
        <v>103</v>
      </c>
      <c r="R102" s="34">
        <v>103</v>
      </c>
      <c r="S102" s="37">
        <f t="shared" si="26"/>
        <v>882</v>
      </c>
      <c r="T102" s="25">
        <v>2024</v>
      </c>
    </row>
    <row r="103" spans="1:20" ht="18.75" x14ac:dyDescent="0.25">
      <c r="A103" s="26" t="s">
        <v>44</v>
      </c>
      <c r="B103" s="26">
        <v>1</v>
      </c>
      <c r="C103" s="26">
        <v>2</v>
      </c>
      <c r="D103" s="26">
        <v>1</v>
      </c>
      <c r="E103" s="26">
        <v>0</v>
      </c>
      <c r="F103" s="26">
        <v>1</v>
      </c>
      <c r="G103" s="59"/>
      <c r="H103" s="27" t="s">
        <v>123</v>
      </c>
      <c r="I103" s="59" t="s">
        <v>37</v>
      </c>
      <c r="J103" s="37">
        <v>2120.8000000000002</v>
      </c>
      <c r="K103" s="37">
        <v>2086.6999999999998</v>
      </c>
      <c r="L103" s="37">
        <v>2084</v>
      </c>
      <c r="M103" s="37">
        <v>6214</v>
      </c>
      <c r="N103" s="37">
        <v>2756</v>
      </c>
      <c r="O103" s="37">
        <v>2145</v>
      </c>
      <c r="P103" s="37">
        <v>2145</v>
      </c>
      <c r="Q103" s="37">
        <v>2145</v>
      </c>
      <c r="R103" s="37">
        <v>2145</v>
      </c>
      <c r="S103" s="37">
        <f t="shared" si="26"/>
        <v>23841.5</v>
      </c>
      <c r="T103" s="25">
        <v>2024</v>
      </c>
    </row>
    <row r="104" spans="1:20" ht="18.75" x14ac:dyDescent="0.25">
      <c r="A104" s="26" t="s">
        <v>44</v>
      </c>
      <c r="B104" s="26">
        <v>1</v>
      </c>
      <c r="C104" s="26">
        <v>2</v>
      </c>
      <c r="D104" s="26">
        <v>1</v>
      </c>
      <c r="E104" s="26">
        <v>0</v>
      </c>
      <c r="F104" s="26">
        <v>2</v>
      </c>
      <c r="G104" s="59">
        <v>3</v>
      </c>
      <c r="H104" s="44" t="s">
        <v>48</v>
      </c>
      <c r="I104" s="59" t="s">
        <v>35</v>
      </c>
      <c r="J104" s="32">
        <v>30</v>
      </c>
      <c r="K104" s="32">
        <v>30</v>
      </c>
      <c r="L104" s="32">
        <v>10</v>
      </c>
      <c r="M104" s="32">
        <f>L104*103.6%</f>
        <v>10.36</v>
      </c>
      <c r="N104" s="32">
        <v>10.7</v>
      </c>
      <c r="O104" s="32">
        <v>10.7</v>
      </c>
      <c r="P104" s="32">
        <v>10.7</v>
      </c>
      <c r="Q104" s="32">
        <v>10.7</v>
      </c>
      <c r="R104" s="32">
        <v>11.13</v>
      </c>
      <c r="S104" s="32">
        <f t="shared" si="26"/>
        <v>134.29000000000002</v>
      </c>
      <c r="T104" s="25">
        <v>2024</v>
      </c>
    </row>
    <row r="105" spans="1:20" ht="20.25" customHeight="1" x14ac:dyDescent="0.25">
      <c r="A105" s="26" t="s">
        <v>44</v>
      </c>
      <c r="B105" s="26">
        <v>1</v>
      </c>
      <c r="C105" s="26">
        <v>2</v>
      </c>
      <c r="D105" s="26">
        <v>1</v>
      </c>
      <c r="E105" s="26">
        <v>0</v>
      </c>
      <c r="F105" s="26">
        <v>2</v>
      </c>
      <c r="G105" s="59"/>
      <c r="H105" s="35" t="s">
        <v>124</v>
      </c>
      <c r="I105" s="59" t="s">
        <v>37</v>
      </c>
      <c r="J105" s="40">
        <v>3</v>
      </c>
      <c r="K105" s="40">
        <v>3</v>
      </c>
      <c r="L105" s="40">
        <v>1</v>
      </c>
      <c r="M105" s="40">
        <v>1</v>
      </c>
      <c r="N105" s="40">
        <v>1</v>
      </c>
      <c r="O105" s="40">
        <v>1</v>
      </c>
      <c r="P105" s="40">
        <v>1</v>
      </c>
      <c r="Q105" s="40">
        <v>1</v>
      </c>
      <c r="R105" s="40">
        <v>1</v>
      </c>
      <c r="S105" s="37">
        <f t="shared" si="26"/>
        <v>13</v>
      </c>
      <c r="T105" s="25">
        <v>2024</v>
      </c>
    </row>
    <row r="106" spans="1:20" ht="18.75" x14ac:dyDescent="0.25">
      <c r="A106" s="26" t="s">
        <v>44</v>
      </c>
      <c r="B106" s="26">
        <v>1</v>
      </c>
      <c r="C106" s="26">
        <v>2</v>
      </c>
      <c r="D106" s="26">
        <v>2</v>
      </c>
      <c r="E106" s="26">
        <v>0</v>
      </c>
      <c r="F106" s="26">
        <v>0</v>
      </c>
      <c r="G106" s="59"/>
      <c r="H106" s="27" t="s">
        <v>125</v>
      </c>
      <c r="I106" s="59" t="s">
        <v>35</v>
      </c>
      <c r="J106" s="31">
        <f t="shared" ref="J106:O106" si="27">J111+J116</f>
        <v>550</v>
      </c>
      <c r="K106" s="31">
        <f t="shared" si="27"/>
        <v>850</v>
      </c>
      <c r="L106" s="31">
        <f t="shared" si="27"/>
        <v>858.6</v>
      </c>
      <c r="M106" s="31">
        <f t="shared" si="27"/>
        <v>863.9</v>
      </c>
      <c r="N106" s="31">
        <f>N111+N116</f>
        <v>877</v>
      </c>
      <c r="O106" s="31">
        <f t="shared" si="27"/>
        <v>260.39999999999998</v>
      </c>
      <c r="P106" s="31">
        <f t="shared" ref="P106:Q106" si="28">P111+P116</f>
        <v>260.39999999999998</v>
      </c>
      <c r="Q106" s="31">
        <f t="shared" si="28"/>
        <v>160.4</v>
      </c>
      <c r="R106" s="31">
        <f t="shared" ref="R106" si="29">R111+R116</f>
        <v>166.82</v>
      </c>
      <c r="S106" s="32">
        <f t="shared" si="26"/>
        <v>4847.5199999999986</v>
      </c>
      <c r="T106" s="25">
        <v>2024</v>
      </c>
    </row>
    <row r="107" spans="1:20" ht="21" customHeight="1" x14ac:dyDescent="0.25">
      <c r="A107" s="26" t="s">
        <v>44</v>
      </c>
      <c r="B107" s="26">
        <v>1</v>
      </c>
      <c r="C107" s="26">
        <v>2</v>
      </c>
      <c r="D107" s="26">
        <v>2</v>
      </c>
      <c r="E107" s="26">
        <v>0</v>
      </c>
      <c r="F107" s="26">
        <v>0</v>
      </c>
      <c r="G107" s="59">
        <v>3</v>
      </c>
      <c r="H107" s="27" t="s">
        <v>54</v>
      </c>
      <c r="I107" s="59" t="s">
        <v>35</v>
      </c>
      <c r="J107" s="32">
        <v>550</v>
      </c>
      <c r="K107" s="32">
        <v>550</v>
      </c>
      <c r="L107" s="31">
        <f>SUM(L112+L116)</f>
        <v>108.6</v>
      </c>
      <c r="M107" s="31">
        <f>M112+M116</f>
        <v>155.39999999999998</v>
      </c>
      <c r="N107" s="31">
        <f>SUM(N112+N116)</f>
        <v>135.4</v>
      </c>
      <c r="O107" s="32">
        <f>160.4+100</f>
        <v>260.39999999999998</v>
      </c>
      <c r="P107" s="32">
        <f>160.4+100</f>
        <v>260.39999999999998</v>
      </c>
      <c r="Q107" s="32">
        <f>Q106</f>
        <v>160.4</v>
      </c>
      <c r="R107" s="32">
        <f>R106</f>
        <v>166.82</v>
      </c>
      <c r="S107" s="32">
        <f t="shared" si="26"/>
        <v>2347.4200000000005</v>
      </c>
      <c r="T107" s="25">
        <v>2024</v>
      </c>
    </row>
    <row r="108" spans="1:20" ht="21" customHeight="1" x14ac:dyDescent="0.25">
      <c r="A108" s="26" t="s">
        <v>44</v>
      </c>
      <c r="B108" s="26">
        <v>1</v>
      </c>
      <c r="C108" s="26">
        <v>2</v>
      </c>
      <c r="D108" s="26">
        <v>2</v>
      </c>
      <c r="E108" s="26">
        <v>0</v>
      </c>
      <c r="F108" s="26">
        <v>0</v>
      </c>
      <c r="G108" s="59">
        <v>2</v>
      </c>
      <c r="H108" s="27" t="s">
        <v>53</v>
      </c>
      <c r="I108" s="59" t="s">
        <v>35</v>
      </c>
      <c r="J108" s="32">
        <v>0</v>
      </c>
      <c r="K108" s="32">
        <f>K113</f>
        <v>300</v>
      </c>
      <c r="L108" s="31">
        <f>L113</f>
        <v>750</v>
      </c>
      <c r="M108" s="31">
        <f>M113</f>
        <v>708.5</v>
      </c>
      <c r="N108" s="31">
        <v>741.6</v>
      </c>
      <c r="O108" s="32">
        <v>0</v>
      </c>
      <c r="P108" s="32">
        <v>0</v>
      </c>
      <c r="Q108" s="32">
        <v>0</v>
      </c>
      <c r="R108" s="32">
        <v>0</v>
      </c>
      <c r="S108" s="32">
        <f t="shared" si="26"/>
        <v>2500.1</v>
      </c>
      <c r="T108" s="25">
        <v>2020</v>
      </c>
    </row>
    <row r="109" spans="1:20" ht="18.75" x14ac:dyDescent="0.25">
      <c r="A109" s="26" t="s">
        <v>44</v>
      </c>
      <c r="B109" s="26">
        <v>1</v>
      </c>
      <c r="C109" s="26">
        <v>2</v>
      </c>
      <c r="D109" s="26">
        <v>2</v>
      </c>
      <c r="E109" s="26">
        <v>0</v>
      </c>
      <c r="F109" s="26">
        <v>0</v>
      </c>
      <c r="G109" s="59"/>
      <c r="H109" s="27" t="s">
        <v>126</v>
      </c>
      <c r="I109" s="59" t="s">
        <v>36</v>
      </c>
      <c r="J109" s="31">
        <v>1.5</v>
      </c>
      <c r="K109" s="31">
        <v>1.5</v>
      </c>
      <c r="L109" s="31">
        <v>1.5</v>
      </c>
      <c r="M109" s="31">
        <v>1.6</v>
      </c>
      <c r="N109" s="31">
        <v>1.7</v>
      </c>
      <c r="O109" s="31">
        <v>1.7</v>
      </c>
      <c r="P109" s="31">
        <v>1.7</v>
      </c>
      <c r="Q109" s="31">
        <v>1.7</v>
      </c>
      <c r="R109" s="31">
        <v>1.7</v>
      </c>
      <c r="S109" s="32">
        <v>1.7</v>
      </c>
      <c r="T109" s="25">
        <v>2024</v>
      </c>
    </row>
    <row r="110" spans="1:20" ht="18.75" x14ac:dyDescent="0.25">
      <c r="A110" s="26" t="s">
        <v>44</v>
      </c>
      <c r="B110" s="26">
        <v>1</v>
      </c>
      <c r="C110" s="26">
        <v>2</v>
      </c>
      <c r="D110" s="26">
        <v>2</v>
      </c>
      <c r="E110" s="26">
        <v>0</v>
      </c>
      <c r="F110" s="26">
        <v>0</v>
      </c>
      <c r="G110" s="59"/>
      <c r="H110" s="27" t="s">
        <v>127</v>
      </c>
      <c r="I110" s="59" t="s">
        <v>37</v>
      </c>
      <c r="J110" s="40">
        <v>4</v>
      </c>
      <c r="K110" s="40">
        <v>5</v>
      </c>
      <c r="L110" s="40">
        <v>2</v>
      </c>
      <c r="M110" s="40">
        <v>2</v>
      </c>
      <c r="N110" s="40">
        <v>1</v>
      </c>
      <c r="O110" s="40">
        <v>2</v>
      </c>
      <c r="P110" s="40">
        <v>2</v>
      </c>
      <c r="Q110" s="40">
        <v>1</v>
      </c>
      <c r="R110" s="40">
        <v>1</v>
      </c>
      <c r="S110" s="40">
        <f t="shared" ref="S110:S123" si="30">SUM(J110:R110)</f>
        <v>20</v>
      </c>
      <c r="T110" s="25">
        <v>2024</v>
      </c>
    </row>
    <row r="111" spans="1:20" ht="21" customHeight="1" x14ac:dyDescent="0.25">
      <c r="A111" s="26" t="s">
        <v>44</v>
      </c>
      <c r="B111" s="26">
        <v>1</v>
      </c>
      <c r="C111" s="26">
        <v>2</v>
      </c>
      <c r="D111" s="26">
        <v>2</v>
      </c>
      <c r="E111" s="26">
        <v>0</v>
      </c>
      <c r="F111" s="26">
        <v>1</v>
      </c>
      <c r="G111" s="59"/>
      <c r="H111" s="44" t="s">
        <v>19</v>
      </c>
      <c r="I111" s="59" t="s">
        <v>35</v>
      </c>
      <c r="J111" s="31">
        <v>400</v>
      </c>
      <c r="K111" s="31">
        <f>K112+K113</f>
        <v>700</v>
      </c>
      <c r="L111" s="31">
        <f>L112+L113</f>
        <v>838.6</v>
      </c>
      <c r="M111" s="31">
        <f>M112+M113</f>
        <v>812.1</v>
      </c>
      <c r="N111" s="31">
        <f>SUM(N112+N113)</f>
        <v>848.5</v>
      </c>
      <c r="O111" s="31">
        <f>106.9+100</f>
        <v>206.9</v>
      </c>
      <c r="P111" s="31">
        <f>106.9+100</f>
        <v>206.9</v>
      </c>
      <c r="Q111" s="31">
        <v>106.9</v>
      </c>
      <c r="R111" s="31">
        <v>111.18</v>
      </c>
      <c r="S111" s="31">
        <f t="shared" si="30"/>
        <v>4231.08</v>
      </c>
      <c r="T111" s="25">
        <v>2024</v>
      </c>
    </row>
    <row r="112" spans="1:20" ht="22.5" customHeight="1" x14ac:dyDescent="0.25">
      <c r="A112" s="26" t="s">
        <v>44</v>
      </c>
      <c r="B112" s="26">
        <v>1</v>
      </c>
      <c r="C112" s="26">
        <v>2</v>
      </c>
      <c r="D112" s="26">
        <v>2</v>
      </c>
      <c r="E112" s="26">
        <v>0</v>
      </c>
      <c r="F112" s="26">
        <v>1</v>
      </c>
      <c r="G112" s="59">
        <v>3</v>
      </c>
      <c r="H112" s="27" t="s">
        <v>54</v>
      </c>
      <c r="I112" s="59" t="s">
        <v>35</v>
      </c>
      <c r="J112" s="32">
        <v>400</v>
      </c>
      <c r="K112" s="32">
        <v>400</v>
      </c>
      <c r="L112" s="31">
        <v>88.6</v>
      </c>
      <c r="M112" s="31">
        <v>103.6</v>
      </c>
      <c r="N112" s="31">
        <v>106.9</v>
      </c>
      <c r="O112" s="31">
        <f>106.9+100</f>
        <v>206.9</v>
      </c>
      <c r="P112" s="31">
        <f>106.9+100</f>
        <v>206.9</v>
      </c>
      <c r="Q112" s="32">
        <v>106.9</v>
      </c>
      <c r="R112" s="32">
        <v>111.18</v>
      </c>
      <c r="S112" s="31">
        <f t="shared" si="30"/>
        <v>1730.9800000000005</v>
      </c>
      <c r="T112" s="25">
        <v>2024</v>
      </c>
    </row>
    <row r="113" spans="1:20" ht="22.5" customHeight="1" x14ac:dyDescent="0.25">
      <c r="A113" s="26" t="s">
        <v>44</v>
      </c>
      <c r="B113" s="26">
        <v>1</v>
      </c>
      <c r="C113" s="26">
        <v>2</v>
      </c>
      <c r="D113" s="26">
        <v>2</v>
      </c>
      <c r="E113" s="26">
        <v>0</v>
      </c>
      <c r="F113" s="26">
        <v>1</v>
      </c>
      <c r="G113" s="59">
        <v>2</v>
      </c>
      <c r="H113" s="27" t="s">
        <v>53</v>
      </c>
      <c r="I113" s="59" t="s">
        <v>35</v>
      </c>
      <c r="J113" s="32">
        <v>0</v>
      </c>
      <c r="K113" s="32">
        <v>300</v>
      </c>
      <c r="L113" s="31">
        <v>750</v>
      </c>
      <c r="M113" s="31">
        <v>708.5</v>
      </c>
      <c r="N113" s="31">
        <v>741.6</v>
      </c>
      <c r="O113" s="32">
        <v>0</v>
      </c>
      <c r="P113" s="32">
        <v>0</v>
      </c>
      <c r="Q113" s="32">
        <v>0</v>
      </c>
      <c r="R113" s="32">
        <v>0</v>
      </c>
      <c r="S113" s="31">
        <f t="shared" si="30"/>
        <v>2500.1</v>
      </c>
      <c r="T113" s="25">
        <v>2020</v>
      </c>
    </row>
    <row r="114" spans="1:20" ht="45" customHeight="1" x14ac:dyDescent="0.25">
      <c r="A114" s="26" t="s">
        <v>44</v>
      </c>
      <c r="B114" s="26">
        <v>1</v>
      </c>
      <c r="C114" s="26">
        <v>2</v>
      </c>
      <c r="D114" s="26">
        <v>2</v>
      </c>
      <c r="E114" s="26">
        <v>0</v>
      </c>
      <c r="F114" s="26">
        <v>1</v>
      </c>
      <c r="G114" s="59"/>
      <c r="H114" s="43" t="s">
        <v>128</v>
      </c>
      <c r="I114" s="59" t="s">
        <v>37</v>
      </c>
      <c r="J114" s="37">
        <v>4</v>
      </c>
      <c r="K114" s="37">
        <v>5</v>
      </c>
      <c r="L114" s="37">
        <v>2</v>
      </c>
      <c r="M114" s="37">
        <v>2</v>
      </c>
      <c r="N114" s="37">
        <v>2</v>
      </c>
      <c r="O114" s="37">
        <v>2</v>
      </c>
      <c r="P114" s="37">
        <v>2</v>
      </c>
      <c r="Q114" s="37">
        <v>1</v>
      </c>
      <c r="R114" s="37">
        <v>1</v>
      </c>
      <c r="S114" s="40">
        <f t="shared" si="30"/>
        <v>21</v>
      </c>
      <c r="T114" s="25">
        <v>2024</v>
      </c>
    </row>
    <row r="115" spans="1:20" ht="18.75" x14ac:dyDescent="0.25">
      <c r="A115" s="26" t="s">
        <v>44</v>
      </c>
      <c r="B115" s="26">
        <v>1</v>
      </c>
      <c r="C115" s="26">
        <v>2</v>
      </c>
      <c r="D115" s="26">
        <v>2</v>
      </c>
      <c r="E115" s="26">
        <v>0</v>
      </c>
      <c r="F115" s="26">
        <v>1</v>
      </c>
      <c r="G115" s="59"/>
      <c r="H115" s="27" t="s">
        <v>129</v>
      </c>
      <c r="I115" s="59" t="s">
        <v>38</v>
      </c>
      <c r="J115" s="34">
        <v>4</v>
      </c>
      <c r="K115" s="34">
        <v>4</v>
      </c>
      <c r="L115" s="34">
        <v>1</v>
      </c>
      <c r="M115" s="34">
        <v>1</v>
      </c>
      <c r="N115" s="34">
        <v>1</v>
      </c>
      <c r="O115" s="34">
        <v>1</v>
      </c>
      <c r="P115" s="34">
        <v>1</v>
      </c>
      <c r="Q115" s="34">
        <v>1</v>
      </c>
      <c r="R115" s="34">
        <v>1</v>
      </c>
      <c r="S115" s="40">
        <f t="shared" si="30"/>
        <v>15</v>
      </c>
      <c r="T115" s="25">
        <v>2024</v>
      </c>
    </row>
    <row r="116" spans="1:20" ht="39.75" customHeight="1" x14ac:dyDescent="0.25">
      <c r="A116" s="26" t="s">
        <v>44</v>
      </c>
      <c r="B116" s="26">
        <v>1</v>
      </c>
      <c r="C116" s="26">
        <v>2</v>
      </c>
      <c r="D116" s="26">
        <v>2</v>
      </c>
      <c r="E116" s="26">
        <v>0</v>
      </c>
      <c r="F116" s="26">
        <v>2</v>
      </c>
      <c r="G116" s="59">
        <v>3</v>
      </c>
      <c r="H116" s="39" t="s">
        <v>20</v>
      </c>
      <c r="I116" s="59" t="s">
        <v>35</v>
      </c>
      <c r="J116" s="32">
        <v>150</v>
      </c>
      <c r="K116" s="32">
        <v>150</v>
      </c>
      <c r="L116" s="32">
        <v>20</v>
      </c>
      <c r="M116" s="32">
        <v>51.8</v>
      </c>
      <c r="N116" s="32">
        <v>28.5</v>
      </c>
      <c r="O116" s="32">
        <v>53.5</v>
      </c>
      <c r="P116" s="32">
        <v>53.5</v>
      </c>
      <c r="Q116" s="32">
        <v>53.5</v>
      </c>
      <c r="R116" s="32">
        <v>55.64</v>
      </c>
      <c r="S116" s="31">
        <f t="shared" si="30"/>
        <v>616.43999999999994</v>
      </c>
      <c r="T116" s="25">
        <v>2024</v>
      </c>
    </row>
    <row r="117" spans="1:20" ht="18.75" x14ac:dyDescent="0.25">
      <c r="A117" s="26" t="s">
        <v>44</v>
      </c>
      <c r="B117" s="26">
        <v>1</v>
      </c>
      <c r="C117" s="26">
        <v>2</v>
      </c>
      <c r="D117" s="26">
        <v>2</v>
      </c>
      <c r="E117" s="26">
        <v>0</v>
      </c>
      <c r="F117" s="26">
        <v>2</v>
      </c>
      <c r="G117" s="59"/>
      <c r="H117" s="27" t="s">
        <v>130</v>
      </c>
      <c r="I117" s="59" t="s">
        <v>37</v>
      </c>
      <c r="J117" s="34">
        <v>5</v>
      </c>
      <c r="K117" s="34">
        <v>5</v>
      </c>
      <c r="L117" s="34">
        <v>2</v>
      </c>
      <c r="M117" s="34">
        <v>2</v>
      </c>
      <c r="N117" s="34">
        <v>1</v>
      </c>
      <c r="O117" s="34">
        <v>2</v>
      </c>
      <c r="P117" s="34">
        <v>2</v>
      </c>
      <c r="Q117" s="34">
        <v>2</v>
      </c>
      <c r="R117" s="34">
        <v>2</v>
      </c>
      <c r="S117" s="40">
        <f t="shared" si="30"/>
        <v>23</v>
      </c>
      <c r="T117" s="25">
        <v>2024</v>
      </c>
    </row>
    <row r="118" spans="1:20" ht="18.75" x14ac:dyDescent="0.25">
      <c r="A118" s="26" t="s">
        <v>44</v>
      </c>
      <c r="B118" s="26">
        <v>1</v>
      </c>
      <c r="C118" s="26">
        <v>3</v>
      </c>
      <c r="D118" s="26">
        <v>0</v>
      </c>
      <c r="E118" s="26">
        <v>0</v>
      </c>
      <c r="F118" s="26">
        <v>0</v>
      </c>
      <c r="G118" s="59"/>
      <c r="H118" s="27" t="s">
        <v>131</v>
      </c>
      <c r="I118" s="59" t="s">
        <v>35</v>
      </c>
      <c r="J118" s="32">
        <f t="shared" ref="J118:O118" si="31">J121+J135+J147+J155+J165</f>
        <v>3110</v>
      </c>
      <c r="K118" s="32">
        <f t="shared" si="31"/>
        <v>2310</v>
      </c>
      <c r="L118" s="32">
        <f t="shared" si="31"/>
        <v>1740</v>
      </c>
      <c r="M118" s="32">
        <f t="shared" si="31"/>
        <v>2302.6999999999998</v>
      </c>
      <c r="N118" s="32">
        <f t="shared" si="31"/>
        <v>3453.1000000000004</v>
      </c>
      <c r="O118" s="32">
        <f t="shared" si="31"/>
        <v>1860.4</v>
      </c>
      <c r="P118" s="32">
        <f t="shared" ref="P118:Q118" si="32">P121+P135+P147+P155+P165</f>
        <v>1860.4</v>
      </c>
      <c r="Q118" s="32">
        <f t="shared" si="32"/>
        <v>1860.4</v>
      </c>
      <c r="R118" s="32">
        <f t="shared" ref="R118" si="33">R121+R135+R147+R155+R165</f>
        <v>1934.8700000000001</v>
      </c>
      <c r="S118" s="31">
        <f t="shared" si="30"/>
        <v>20431.870000000003</v>
      </c>
      <c r="T118" s="25">
        <v>2024</v>
      </c>
    </row>
    <row r="119" spans="1:20" ht="21" customHeight="1" x14ac:dyDescent="0.25">
      <c r="A119" s="26" t="s">
        <v>44</v>
      </c>
      <c r="B119" s="26">
        <v>1</v>
      </c>
      <c r="C119" s="26">
        <v>3</v>
      </c>
      <c r="D119" s="26">
        <v>0</v>
      </c>
      <c r="E119" s="26">
        <v>0</v>
      </c>
      <c r="F119" s="26">
        <v>0</v>
      </c>
      <c r="G119" s="59">
        <v>3</v>
      </c>
      <c r="H119" s="27" t="s">
        <v>54</v>
      </c>
      <c r="I119" s="59" t="s">
        <v>35</v>
      </c>
      <c r="J119" s="32">
        <f>J121+J136+J147+J155+J165</f>
        <v>2310</v>
      </c>
      <c r="K119" s="32">
        <f t="shared" ref="K119:R119" si="34">K121+K135+K147+K155+K165</f>
        <v>2310</v>
      </c>
      <c r="L119" s="32">
        <f t="shared" si="34"/>
        <v>1740</v>
      </c>
      <c r="M119" s="32">
        <f>M122+M135+M147+M155+M165</f>
        <v>1802.7</v>
      </c>
      <c r="N119" s="32">
        <f t="shared" si="34"/>
        <v>3453.1000000000004</v>
      </c>
      <c r="O119" s="32">
        <f t="shared" si="34"/>
        <v>1860.4</v>
      </c>
      <c r="P119" s="32">
        <f t="shared" si="34"/>
        <v>1860.4</v>
      </c>
      <c r="Q119" s="32">
        <f t="shared" si="34"/>
        <v>1860.4</v>
      </c>
      <c r="R119" s="45">
        <f t="shared" si="34"/>
        <v>1934.8700000000001</v>
      </c>
      <c r="S119" s="31">
        <f t="shared" si="30"/>
        <v>19131.87</v>
      </c>
      <c r="T119" s="25">
        <v>2024</v>
      </c>
    </row>
    <row r="120" spans="1:20" ht="19.5" customHeight="1" x14ac:dyDescent="0.25">
      <c r="A120" s="26" t="s">
        <v>44</v>
      </c>
      <c r="B120" s="26">
        <v>1</v>
      </c>
      <c r="C120" s="26">
        <v>3</v>
      </c>
      <c r="D120" s="26">
        <v>0</v>
      </c>
      <c r="E120" s="26">
        <v>0</v>
      </c>
      <c r="F120" s="26">
        <v>0</v>
      </c>
      <c r="G120" s="59">
        <v>2</v>
      </c>
      <c r="H120" s="27" t="s">
        <v>53</v>
      </c>
      <c r="I120" s="59" t="s">
        <v>35</v>
      </c>
      <c r="J120" s="32">
        <f>J137</f>
        <v>800</v>
      </c>
      <c r="K120" s="32">
        <v>0</v>
      </c>
      <c r="L120" s="32">
        <v>0</v>
      </c>
      <c r="M120" s="32">
        <v>500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1">
        <f t="shared" si="30"/>
        <v>1300</v>
      </c>
      <c r="T120" s="25">
        <v>2019</v>
      </c>
    </row>
    <row r="121" spans="1:20" ht="18.75" x14ac:dyDescent="0.25">
      <c r="A121" s="26" t="s">
        <v>44</v>
      </c>
      <c r="B121" s="26">
        <v>1</v>
      </c>
      <c r="C121" s="26">
        <v>3</v>
      </c>
      <c r="D121" s="26">
        <v>1</v>
      </c>
      <c r="E121" s="26">
        <v>0</v>
      </c>
      <c r="F121" s="26">
        <v>0</v>
      </c>
      <c r="G121" s="59"/>
      <c r="H121" s="27" t="s">
        <v>132</v>
      </c>
      <c r="I121" s="59" t="s">
        <v>35</v>
      </c>
      <c r="J121" s="32">
        <f>J126</f>
        <v>280</v>
      </c>
      <c r="K121" s="32">
        <f>K126</f>
        <v>280</v>
      </c>
      <c r="L121" s="32">
        <f>L126</f>
        <v>50</v>
      </c>
      <c r="M121" s="32">
        <f>M126</f>
        <v>551.79999999999995</v>
      </c>
      <c r="N121" s="32">
        <f>N126</f>
        <v>53.5</v>
      </c>
      <c r="O121" s="32">
        <f t="shared" ref="O121:P121" si="35">O126</f>
        <v>53.5</v>
      </c>
      <c r="P121" s="32">
        <f t="shared" si="35"/>
        <v>53.5</v>
      </c>
      <c r="Q121" s="32">
        <f t="shared" ref="Q121" si="36">Q126</f>
        <v>53.5</v>
      </c>
      <c r="R121" s="32">
        <f t="shared" ref="R121" si="37">R126</f>
        <v>55.64</v>
      </c>
      <c r="S121" s="31">
        <f t="shared" si="30"/>
        <v>1431.44</v>
      </c>
      <c r="T121" s="25">
        <v>2024</v>
      </c>
    </row>
    <row r="122" spans="1:20" ht="18.75" x14ac:dyDescent="0.25">
      <c r="A122" s="26" t="s">
        <v>44</v>
      </c>
      <c r="B122" s="26">
        <v>1</v>
      </c>
      <c r="C122" s="26">
        <v>3</v>
      </c>
      <c r="D122" s="26">
        <v>1</v>
      </c>
      <c r="E122" s="26">
        <v>0</v>
      </c>
      <c r="F122" s="26">
        <v>0</v>
      </c>
      <c r="G122" s="59">
        <v>3</v>
      </c>
      <c r="H122" s="27" t="s">
        <v>54</v>
      </c>
      <c r="I122" s="59" t="s">
        <v>35</v>
      </c>
      <c r="J122" s="32">
        <v>280</v>
      </c>
      <c r="K122" s="32">
        <v>280</v>
      </c>
      <c r="L122" s="32">
        <v>50</v>
      </c>
      <c r="M122" s="32">
        <v>51.8</v>
      </c>
      <c r="N122" s="32">
        <v>53.5</v>
      </c>
      <c r="O122" s="32">
        <v>53.5</v>
      </c>
      <c r="P122" s="32">
        <v>53.5</v>
      </c>
      <c r="Q122" s="32">
        <v>53.5</v>
      </c>
      <c r="R122" s="32">
        <v>55.6</v>
      </c>
      <c r="S122" s="31">
        <f t="shared" si="30"/>
        <v>931.4</v>
      </c>
      <c r="T122" s="25">
        <v>2024</v>
      </c>
    </row>
    <row r="123" spans="1:20" ht="18.75" x14ac:dyDescent="0.25">
      <c r="A123" s="26" t="s">
        <v>44</v>
      </c>
      <c r="B123" s="26">
        <v>1</v>
      </c>
      <c r="C123" s="26">
        <v>3</v>
      </c>
      <c r="D123" s="26">
        <v>1</v>
      </c>
      <c r="E123" s="26">
        <v>0</v>
      </c>
      <c r="F123" s="26">
        <v>0</v>
      </c>
      <c r="G123" s="59">
        <v>2</v>
      </c>
      <c r="H123" s="27" t="s">
        <v>53</v>
      </c>
      <c r="I123" s="59" t="s">
        <v>35</v>
      </c>
      <c r="J123" s="32">
        <v>0</v>
      </c>
      <c r="K123" s="32">
        <v>0</v>
      </c>
      <c r="L123" s="32">
        <v>0</v>
      </c>
      <c r="M123" s="32">
        <v>500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1">
        <f t="shared" si="30"/>
        <v>500</v>
      </c>
      <c r="T123" s="25">
        <v>2019</v>
      </c>
    </row>
    <row r="124" spans="1:20" ht="18.75" x14ac:dyDescent="0.25">
      <c r="A124" s="26" t="s">
        <v>44</v>
      </c>
      <c r="B124" s="26">
        <v>1</v>
      </c>
      <c r="C124" s="26">
        <v>3</v>
      </c>
      <c r="D124" s="26">
        <v>1</v>
      </c>
      <c r="E124" s="26">
        <v>0</v>
      </c>
      <c r="F124" s="26">
        <v>0</v>
      </c>
      <c r="G124" s="59"/>
      <c r="H124" s="27" t="s">
        <v>133</v>
      </c>
      <c r="I124" s="59" t="s">
        <v>36</v>
      </c>
      <c r="J124" s="34">
        <v>31</v>
      </c>
      <c r="K124" s="34">
        <v>31</v>
      </c>
      <c r="L124" s="34">
        <v>31</v>
      </c>
      <c r="M124" s="34">
        <v>32</v>
      </c>
      <c r="N124" s="34">
        <v>33</v>
      </c>
      <c r="O124" s="34">
        <v>33</v>
      </c>
      <c r="P124" s="34">
        <v>34</v>
      </c>
      <c r="Q124" s="34">
        <v>34</v>
      </c>
      <c r="R124" s="34">
        <v>34</v>
      </c>
      <c r="S124" s="40">
        <v>34</v>
      </c>
      <c r="T124" s="25">
        <v>2024</v>
      </c>
    </row>
    <row r="125" spans="1:20" ht="18.75" x14ac:dyDescent="0.25">
      <c r="A125" s="26" t="s">
        <v>44</v>
      </c>
      <c r="B125" s="26">
        <v>1</v>
      </c>
      <c r="C125" s="26">
        <v>3</v>
      </c>
      <c r="D125" s="26">
        <v>1</v>
      </c>
      <c r="E125" s="26">
        <v>0</v>
      </c>
      <c r="F125" s="26">
        <v>0</v>
      </c>
      <c r="G125" s="59"/>
      <c r="H125" s="27" t="s">
        <v>77</v>
      </c>
      <c r="I125" s="59" t="s">
        <v>37</v>
      </c>
      <c r="J125" s="37">
        <v>9</v>
      </c>
      <c r="K125" s="37">
        <v>9</v>
      </c>
      <c r="L125" s="37">
        <v>6</v>
      </c>
      <c r="M125" s="37">
        <v>6</v>
      </c>
      <c r="N125" s="37">
        <f>SUM(N131+N133+N134)</f>
        <v>6</v>
      </c>
      <c r="O125" s="37">
        <f>SUM(O131+O133+O134)</f>
        <v>6</v>
      </c>
      <c r="P125" s="37">
        <v>6</v>
      </c>
      <c r="Q125" s="37">
        <v>6</v>
      </c>
      <c r="R125" s="37">
        <v>6</v>
      </c>
      <c r="S125" s="40">
        <f t="shared" ref="S125:S131" si="38">SUM(J125:R125)</f>
        <v>60</v>
      </c>
      <c r="T125" s="25">
        <v>2024</v>
      </c>
    </row>
    <row r="126" spans="1:20" ht="18.75" x14ac:dyDescent="0.25">
      <c r="A126" s="26" t="s">
        <v>44</v>
      </c>
      <c r="B126" s="26">
        <v>1</v>
      </c>
      <c r="C126" s="26">
        <v>3</v>
      </c>
      <c r="D126" s="26">
        <v>1</v>
      </c>
      <c r="E126" s="26">
        <v>0</v>
      </c>
      <c r="F126" s="26">
        <v>1</v>
      </c>
      <c r="G126" s="59"/>
      <c r="H126" s="39" t="s">
        <v>52</v>
      </c>
      <c r="I126" s="59" t="s">
        <v>35</v>
      </c>
      <c r="J126" s="32">
        <v>280</v>
      </c>
      <c r="K126" s="32">
        <v>280</v>
      </c>
      <c r="L126" s="32">
        <v>50</v>
      </c>
      <c r="M126" s="32">
        <f>SUM(M127:M128)</f>
        <v>551.79999999999995</v>
      </c>
      <c r="N126" s="32">
        <v>53.5</v>
      </c>
      <c r="O126" s="32">
        <v>53.5</v>
      </c>
      <c r="P126" s="32">
        <v>53.5</v>
      </c>
      <c r="Q126" s="32">
        <v>53.5</v>
      </c>
      <c r="R126" s="32">
        <v>55.64</v>
      </c>
      <c r="S126" s="31">
        <f t="shared" si="38"/>
        <v>1431.44</v>
      </c>
      <c r="T126" s="25">
        <v>2024</v>
      </c>
    </row>
    <row r="127" spans="1:20" ht="18.75" x14ac:dyDescent="0.25">
      <c r="A127" s="26" t="s">
        <v>44</v>
      </c>
      <c r="B127" s="26">
        <v>1</v>
      </c>
      <c r="C127" s="26">
        <v>3</v>
      </c>
      <c r="D127" s="26">
        <v>1</v>
      </c>
      <c r="E127" s="26">
        <v>0</v>
      </c>
      <c r="F127" s="26">
        <v>1</v>
      </c>
      <c r="G127" s="59">
        <v>3</v>
      </c>
      <c r="H127" s="27" t="s">
        <v>54</v>
      </c>
      <c r="I127" s="59" t="s">
        <v>35</v>
      </c>
      <c r="J127" s="32">
        <v>280</v>
      </c>
      <c r="K127" s="32">
        <v>280</v>
      </c>
      <c r="L127" s="32">
        <v>50</v>
      </c>
      <c r="M127" s="32">
        <v>51.8</v>
      </c>
      <c r="N127" s="32">
        <v>53.5</v>
      </c>
      <c r="O127" s="32">
        <v>53.5</v>
      </c>
      <c r="P127" s="32">
        <v>53.5</v>
      </c>
      <c r="Q127" s="32">
        <v>53.5</v>
      </c>
      <c r="R127" s="32">
        <v>55.6</v>
      </c>
      <c r="S127" s="31">
        <f t="shared" si="38"/>
        <v>931.4</v>
      </c>
      <c r="T127" s="25">
        <v>2024</v>
      </c>
    </row>
    <row r="128" spans="1:20" ht="18.75" x14ac:dyDescent="0.25">
      <c r="A128" s="26" t="s">
        <v>44</v>
      </c>
      <c r="B128" s="26">
        <v>1</v>
      </c>
      <c r="C128" s="26">
        <v>3</v>
      </c>
      <c r="D128" s="26">
        <v>1</v>
      </c>
      <c r="E128" s="26">
        <v>0</v>
      </c>
      <c r="F128" s="26">
        <v>1</v>
      </c>
      <c r="G128" s="59">
        <v>2</v>
      </c>
      <c r="H128" s="27" t="s">
        <v>53</v>
      </c>
      <c r="I128" s="59" t="s">
        <v>35</v>
      </c>
      <c r="J128" s="32">
        <v>0</v>
      </c>
      <c r="K128" s="32">
        <v>0</v>
      </c>
      <c r="L128" s="32">
        <v>0</v>
      </c>
      <c r="M128" s="32">
        <v>500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1">
        <f t="shared" si="38"/>
        <v>500</v>
      </c>
      <c r="T128" s="25">
        <v>2019</v>
      </c>
    </row>
    <row r="129" spans="1:20" ht="18.75" x14ac:dyDescent="0.25">
      <c r="A129" s="26" t="s">
        <v>44</v>
      </c>
      <c r="B129" s="26">
        <v>1</v>
      </c>
      <c r="C129" s="26">
        <v>3</v>
      </c>
      <c r="D129" s="26">
        <v>1</v>
      </c>
      <c r="E129" s="26">
        <v>0</v>
      </c>
      <c r="F129" s="26">
        <v>1</v>
      </c>
      <c r="G129" s="59"/>
      <c r="H129" s="27" t="s">
        <v>134</v>
      </c>
      <c r="I129" s="59" t="s">
        <v>38</v>
      </c>
      <c r="J129" s="37">
        <v>11000</v>
      </c>
      <c r="K129" s="37">
        <v>11000</v>
      </c>
      <c r="L129" s="37">
        <v>2000</v>
      </c>
      <c r="M129" s="37">
        <v>2000</v>
      </c>
      <c r="N129" s="37">
        <v>2000</v>
      </c>
      <c r="O129" s="37">
        <v>2000</v>
      </c>
      <c r="P129" s="37">
        <v>2000</v>
      </c>
      <c r="Q129" s="37">
        <v>2000</v>
      </c>
      <c r="R129" s="37">
        <v>2000</v>
      </c>
      <c r="S129" s="40">
        <f t="shared" si="38"/>
        <v>36000</v>
      </c>
      <c r="T129" s="25">
        <v>2024</v>
      </c>
    </row>
    <row r="130" spans="1:20" ht="18.75" x14ac:dyDescent="0.25">
      <c r="A130" s="26" t="s">
        <v>44</v>
      </c>
      <c r="B130" s="26">
        <v>1</v>
      </c>
      <c r="C130" s="26">
        <v>3</v>
      </c>
      <c r="D130" s="26">
        <v>1</v>
      </c>
      <c r="E130" s="26">
        <v>0</v>
      </c>
      <c r="F130" s="26">
        <v>1</v>
      </c>
      <c r="G130" s="59"/>
      <c r="H130" s="27" t="s">
        <v>135</v>
      </c>
      <c r="I130" s="59" t="s">
        <v>38</v>
      </c>
      <c r="J130" s="34">
        <v>145</v>
      </c>
      <c r="K130" s="34">
        <v>150</v>
      </c>
      <c r="L130" s="34">
        <v>90</v>
      </c>
      <c r="M130" s="34">
        <v>150</v>
      </c>
      <c r="N130" s="34">
        <v>100</v>
      </c>
      <c r="O130" s="34">
        <v>100</v>
      </c>
      <c r="P130" s="34">
        <v>100</v>
      </c>
      <c r="Q130" s="34">
        <v>100</v>
      </c>
      <c r="R130" s="34">
        <v>100</v>
      </c>
      <c r="S130" s="40">
        <f t="shared" si="38"/>
        <v>1035</v>
      </c>
      <c r="T130" s="25">
        <v>2024</v>
      </c>
    </row>
    <row r="131" spans="1:20" ht="18.75" x14ac:dyDescent="0.25">
      <c r="A131" s="26" t="s">
        <v>44</v>
      </c>
      <c r="B131" s="26">
        <v>1</v>
      </c>
      <c r="C131" s="26">
        <v>3</v>
      </c>
      <c r="D131" s="26">
        <v>1</v>
      </c>
      <c r="E131" s="26">
        <v>0</v>
      </c>
      <c r="F131" s="26">
        <v>1</v>
      </c>
      <c r="G131" s="59"/>
      <c r="H131" s="27" t="s">
        <v>136</v>
      </c>
      <c r="I131" s="59" t="s">
        <v>37</v>
      </c>
      <c r="J131" s="34">
        <v>3</v>
      </c>
      <c r="K131" s="34">
        <v>3</v>
      </c>
      <c r="L131" s="34">
        <v>1</v>
      </c>
      <c r="M131" s="34">
        <v>1</v>
      </c>
      <c r="N131" s="34">
        <v>1</v>
      </c>
      <c r="O131" s="34">
        <v>1</v>
      </c>
      <c r="P131" s="34">
        <v>2</v>
      </c>
      <c r="Q131" s="34">
        <v>2</v>
      </c>
      <c r="R131" s="34">
        <v>2</v>
      </c>
      <c r="S131" s="40">
        <f t="shared" si="38"/>
        <v>16</v>
      </c>
      <c r="T131" s="25">
        <v>2024</v>
      </c>
    </row>
    <row r="132" spans="1:20" ht="24" customHeight="1" x14ac:dyDescent="0.25">
      <c r="A132" s="26" t="s">
        <v>44</v>
      </c>
      <c r="B132" s="26">
        <v>1</v>
      </c>
      <c r="C132" s="26">
        <v>3</v>
      </c>
      <c r="D132" s="26">
        <v>1</v>
      </c>
      <c r="E132" s="26">
        <v>0</v>
      </c>
      <c r="F132" s="26">
        <v>2</v>
      </c>
      <c r="G132" s="59"/>
      <c r="H132" s="44" t="s">
        <v>27</v>
      </c>
      <c r="I132" s="59" t="s">
        <v>39</v>
      </c>
      <c r="J132" s="31" t="s">
        <v>41</v>
      </c>
      <c r="K132" s="31" t="s">
        <v>41</v>
      </c>
      <c r="L132" s="31" t="s">
        <v>41</v>
      </c>
      <c r="M132" s="31" t="s">
        <v>41</v>
      </c>
      <c r="N132" s="31" t="s">
        <v>41</v>
      </c>
      <c r="O132" s="31" t="s">
        <v>41</v>
      </c>
      <c r="P132" s="31" t="s">
        <v>41</v>
      </c>
      <c r="Q132" s="31" t="s">
        <v>41</v>
      </c>
      <c r="R132" s="31" t="s">
        <v>41</v>
      </c>
      <c r="S132" s="40" t="s">
        <v>41</v>
      </c>
      <c r="T132" s="25">
        <v>2024</v>
      </c>
    </row>
    <row r="133" spans="1:20" ht="18.75" x14ac:dyDescent="0.25">
      <c r="A133" s="26" t="s">
        <v>44</v>
      </c>
      <c r="B133" s="26">
        <v>1</v>
      </c>
      <c r="C133" s="26">
        <v>3</v>
      </c>
      <c r="D133" s="26">
        <v>1</v>
      </c>
      <c r="E133" s="26">
        <v>0</v>
      </c>
      <c r="F133" s="26">
        <v>2</v>
      </c>
      <c r="G133" s="59"/>
      <c r="H133" s="27" t="s">
        <v>137</v>
      </c>
      <c r="I133" s="59" t="s">
        <v>37</v>
      </c>
      <c r="J133" s="34">
        <v>1</v>
      </c>
      <c r="K133" s="34">
        <v>1</v>
      </c>
      <c r="L133" s="34">
        <v>1</v>
      </c>
      <c r="M133" s="34">
        <v>1</v>
      </c>
      <c r="N133" s="34">
        <v>1</v>
      </c>
      <c r="O133" s="34">
        <v>1</v>
      </c>
      <c r="P133" s="34">
        <v>1</v>
      </c>
      <c r="Q133" s="34">
        <v>1</v>
      </c>
      <c r="R133" s="34">
        <v>1</v>
      </c>
      <c r="S133" s="40">
        <f>SUM(J133:R133)</f>
        <v>9</v>
      </c>
      <c r="T133" s="25">
        <v>2024</v>
      </c>
    </row>
    <row r="134" spans="1:20" ht="18.75" x14ac:dyDescent="0.25">
      <c r="A134" s="26" t="s">
        <v>44</v>
      </c>
      <c r="B134" s="26">
        <v>1</v>
      </c>
      <c r="C134" s="26">
        <v>3</v>
      </c>
      <c r="D134" s="26">
        <v>1</v>
      </c>
      <c r="E134" s="26">
        <v>0</v>
      </c>
      <c r="F134" s="26">
        <v>2</v>
      </c>
      <c r="G134" s="59"/>
      <c r="H134" s="27" t="s">
        <v>138</v>
      </c>
      <c r="I134" s="59" t="s">
        <v>37</v>
      </c>
      <c r="J134" s="40">
        <v>5</v>
      </c>
      <c r="K134" s="40">
        <v>5</v>
      </c>
      <c r="L134" s="40">
        <v>4</v>
      </c>
      <c r="M134" s="40">
        <v>4</v>
      </c>
      <c r="N134" s="40">
        <v>4</v>
      </c>
      <c r="O134" s="40">
        <v>4</v>
      </c>
      <c r="P134" s="40">
        <v>4</v>
      </c>
      <c r="Q134" s="40">
        <v>4</v>
      </c>
      <c r="R134" s="40">
        <v>4</v>
      </c>
      <c r="S134" s="40">
        <f>SUM(J134:R134)</f>
        <v>38</v>
      </c>
      <c r="T134" s="25">
        <v>2024</v>
      </c>
    </row>
    <row r="135" spans="1:20" ht="18.75" x14ac:dyDescent="0.25">
      <c r="A135" s="26" t="s">
        <v>44</v>
      </c>
      <c r="B135" s="26">
        <v>1</v>
      </c>
      <c r="C135" s="26">
        <v>3</v>
      </c>
      <c r="D135" s="26">
        <v>2</v>
      </c>
      <c r="E135" s="26">
        <v>0</v>
      </c>
      <c r="F135" s="26">
        <v>0</v>
      </c>
      <c r="G135" s="59"/>
      <c r="H135" s="27" t="s">
        <v>139</v>
      </c>
      <c r="I135" s="59" t="s">
        <v>35</v>
      </c>
      <c r="J135" s="32">
        <f t="shared" ref="J135:L135" si="39">J140+J145</f>
        <v>920</v>
      </c>
      <c r="K135" s="32">
        <f t="shared" si="39"/>
        <v>120</v>
      </c>
      <c r="L135" s="32">
        <f t="shared" si="39"/>
        <v>50</v>
      </c>
      <c r="M135" s="32">
        <f>M140+M145</f>
        <v>51.8</v>
      </c>
      <c r="N135" s="32">
        <f>N140+N145</f>
        <v>53.5</v>
      </c>
      <c r="O135" s="32">
        <f t="shared" ref="O135:P135" si="40">O140+O145</f>
        <v>53.5</v>
      </c>
      <c r="P135" s="32">
        <f t="shared" si="40"/>
        <v>53.5</v>
      </c>
      <c r="Q135" s="32">
        <f t="shared" ref="Q135" si="41">Q140+Q145</f>
        <v>53.5</v>
      </c>
      <c r="R135" s="32">
        <f t="shared" ref="R135" si="42">R140+R145</f>
        <v>55.64</v>
      </c>
      <c r="S135" s="31">
        <f>SUM(J135:R135)</f>
        <v>1411.44</v>
      </c>
      <c r="T135" s="25">
        <v>2024</v>
      </c>
    </row>
    <row r="136" spans="1:20" ht="18" customHeight="1" x14ac:dyDescent="0.25">
      <c r="A136" s="26" t="s">
        <v>44</v>
      </c>
      <c r="B136" s="26">
        <v>1</v>
      </c>
      <c r="C136" s="26">
        <v>3</v>
      </c>
      <c r="D136" s="26">
        <v>2</v>
      </c>
      <c r="E136" s="26">
        <v>0</v>
      </c>
      <c r="F136" s="26">
        <v>0</v>
      </c>
      <c r="G136" s="59">
        <v>3</v>
      </c>
      <c r="H136" s="27" t="s">
        <v>54</v>
      </c>
      <c r="I136" s="59" t="s">
        <v>35</v>
      </c>
      <c r="J136" s="32">
        <v>120</v>
      </c>
      <c r="K136" s="32">
        <v>120</v>
      </c>
      <c r="L136" s="32">
        <v>50</v>
      </c>
      <c r="M136" s="32">
        <v>51.8</v>
      </c>
      <c r="N136" s="32">
        <v>53.5</v>
      </c>
      <c r="O136" s="32">
        <v>53.5</v>
      </c>
      <c r="P136" s="32">
        <f>P140+P145</f>
        <v>53.5</v>
      </c>
      <c r="Q136" s="32">
        <f>Q140+Q145</f>
        <v>53.5</v>
      </c>
      <c r="R136" s="32">
        <f>R140+R145</f>
        <v>55.64</v>
      </c>
      <c r="S136" s="31">
        <f>SUM(J136:R136)</f>
        <v>611.43999999999994</v>
      </c>
      <c r="T136" s="25">
        <v>2024</v>
      </c>
    </row>
    <row r="137" spans="1:20" ht="21" customHeight="1" x14ac:dyDescent="0.25">
      <c r="A137" s="26" t="s">
        <v>44</v>
      </c>
      <c r="B137" s="26">
        <v>1</v>
      </c>
      <c r="C137" s="26">
        <v>3</v>
      </c>
      <c r="D137" s="26">
        <v>2</v>
      </c>
      <c r="E137" s="26">
        <v>0</v>
      </c>
      <c r="F137" s="26">
        <v>0</v>
      </c>
      <c r="G137" s="59">
        <v>2</v>
      </c>
      <c r="H137" s="27" t="s">
        <v>53</v>
      </c>
      <c r="I137" s="59" t="s">
        <v>35</v>
      </c>
      <c r="J137" s="32">
        <v>800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1">
        <f>SUM(J137:R137)</f>
        <v>800</v>
      </c>
      <c r="T137" s="25">
        <v>2024</v>
      </c>
    </row>
    <row r="138" spans="1:20" ht="17.25" customHeight="1" x14ac:dyDescent="0.25">
      <c r="A138" s="26" t="s">
        <v>44</v>
      </c>
      <c r="B138" s="26">
        <v>1</v>
      </c>
      <c r="C138" s="26">
        <v>3</v>
      </c>
      <c r="D138" s="26">
        <v>2</v>
      </c>
      <c r="E138" s="26">
        <v>0</v>
      </c>
      <c r="F138" s="26">
        <v>0</v>
      </c>
      <c r="G138" s="59"/>
      <c r="H138" s="35" t="s">
        <v>140</v>
      </c>
      <c r="I138" s="59" t="s">
        <v>36</v>
      </c>
      <c r="J138" s="33">
        <v>30</v>
      </c>
      <c r="K138" s="33">
        <v>30</v>
      </c>
      <c r="L138" s="33">
        <v>23</v>
      </c>
      <c r="M138" s="33">
        <v>23</v>
      </c>
      <c r="N138" s="33">
        <v>23</v>
      </c>
      <c r="O138" s="33">
        <v>23</v>
      </c>
      <c r="P138" s="33">
        <v>23</v>
      </c>
      <c r="Q138" s="33">
        <v>23</v>
      </c>
      <c r="R138" s="33">
        <v>23</v>
      </c>
      <c r="S138" s="40">
        <v>23</v>
      </c>
      <c r="T138" s="25">
        <v>2024</v>
      </c>
    </row>
    <row r="139" spans="1:20" ht="18.75" x14ac:dyDescent="0.25">
      <c r="A139" s="26" t="s">
        <v>44</v>
      </c>
      <c r="B139" s="26">
        <v>1</v>
      </c>
      <c r="C139" s="26">
        <v>3</v>
      </c>
      <c r="D139" s="26">
        <v>2</v>
      </c>
      <c r="E139" s="26">
        <v>0</v>
      </c>
      <c r="F139" s="26">
        <v>0</v>
      </c>
      <c r="G139" s="59"/>
      <c r="H139" s="27" t="s">
        <v>141</v>
      </c>
      <c r="I139" s="59" t="s">
        <v>37</v>
      </c>
      <c r="J139" s="34">
        <v>17</v>
      </c>
      <c r="K139" s="34">
        <v>16</v>
      </c>
      <c r="L139" s="34">
        <v>6</v>
      </c>
      <c r="M139" s="34">
        <v>6</v>
      </c>
      <c r="N139" s="34">
        <v>6</v>
      </c>
      <c r="O139" s="34">
        <v>6</v>
      </c>
      <c r="P139" s="34">
        <v>6</v>
      </c>
      <c r="Q139" s="34">
        <v>6</v>
      </c>
      <c r="R139" s="34">
        <v>6</v>
      </c>
      <c r="S139" s="40">
        <f>SUM(J139:R139)</f>
        <v>75</v>
      </c>
      <c r="T139" s="25">
        <v>2024</v>
      </c>
    </row>
    <row r="140" spans="1:20" ht="18.75" x14ac:dyDescent="0.25">
      <c r="A140" s="26" t="s">
        <v>44</v>
      </c>
      <c r="B140" s="26">
        <v>1</v>
      </c>
      <c r="C140" s="26">
        <v>3</v>
      </c>
      <c r="D140" s="26">
        <v>2</v>
      </c>
      <c r="E140" s="26">
        <v>0</v>
      </c>
      <c r="F140" s="26">
        <v>1</v>
      </c>
      <c r="G140" s="59"/>
      <c r="H140" s="39" t="s">
        <v>28</v>
      </c>
      <c r="I140" s="59" t="s">
        <v>35</v>
      </c>
      <c r="J140" s="32">
        <f>J142+J141</f>
        <v>900</v>
      </c>
      <c r="K140" s="32">
        <f t="shared" ref="K140:P140" si="43">SUM(K141+K142)</f>
        <v>100</v>
      </c>
      <c r="L140" s="32">
        <f t="shared" si="43"/>
        <v>30</v>
      </c>
      <c r="M140" s="32">
        <f t="shared" si="43"/>
        <v>31.1</v>
      </c>
      <c r="N140" s="32">
        <f t="shared" si="43"/>
        <v>32.1</v>
      </c>
      <c r="O140" s="32">
        <f t="shared" si="43"/>
        <v>32.1</v>
      </c>
      <c r="P140" s="32">
        <f t="shared" si="43"/>
        <v>32.1</v>
      </c>
      <c r="Q140" s="32">
        <v>32.1</v>
      </c>
      <c r="R140" s="32">
        <v>33.380000000000003</v>
      </c>
      <c r="S140" s="31">
        <f>SUM(J140:R140)</f>
        <v>1222.8799999999997</v>
      </c>
      <c r="T140" s="25">
        <v>2024</v>
      </c>
    </row>
    <row r="141" spans="1:20" ht="18.75" x14ac:dyDescent="0.25">
      <c r="A141" s="26" t="s">
        <v>44</v>
      </c>
      <c r="B141" s="26">
        <v>1</v>
      </c>
      <c r="C141" s="26">
        <v>3</v>
      </c>
      <c r="D141" s="26">
        <v>2</v>
      </c>
      <c r="E141" s="26">
        <v>0</v>
      </c>
      <c r="F141" s="26">
        <v>1</v>
      </c>
      <c r="G141" s="59">
        <v>3</v>
      </c>
      <c r="H141" s="27" t="s">
        <v>54</v>
      </c>
      <c r="I141" s="59" t="s">
        <v>35</v>
      </c>
      <c r="J141" s="32">
        <v>100</v>
      </c>
      <c r="K141" s="32">
        <v>100</v>
      </c>
      <c r="L141" s="32">
        <v>30</v>
      </c>
      <c r="M141" s="32">
        <v>31.1</v>
      </c>
      <c r="N141" s="32">
        <v>32.1</v>
      </c>
      <c r="O141" s="32">
        <v>32.1</v>
      </c>
      <c r="P141" s="32">
        <v>32.1</v>
      </c>
      <c r="Q141" s="32">
        <v>32.1</v>
      </c>
      <c r="R141" s="32">
        <v>33.380000000000003</v>
      </c>
      <c r="S141" s="31">
        <f>SUM(J141:R141)</f>
        <v>422.88000000000011</v>
      </c>
      <c r="T141" s="25">
        <v>2024</v>
      </c>
    </row>
    <row r="142" spans="1:20" ht="18.75" x14ac:dyDescent="0.25">
      <c r="A142" s="26" t="s">
        <v>44</v>
      </c>
      <c r="B142" s="26">
        <v>1</v>
      </c>
      <c r="C142" s="26">
        <v>3</v>
      </c>
      <c r="D142" s="26">
        <v>2</v>
      </c>
      <c r="E142" s="26">
        <v>0</v>
      </c>
      <c r="F142" s="26">
        <v>1</v>
      </c>
      <c r="G142" s="59">
        <v>2</v>
      </c>
      <c r="H142" s="27" t="s">
        <v>53</v>
      </c>
      <c r="I142" s="59" t="s">
        <v>35</v>
      </c>
      <c r="J142" s="32">
        <v>800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1">
        <f t="shared" ref="S142" si="44">SUM(J142:O142)</f>
        <v>800</v>
      </c>
      <c r="T142" s="25">
        <v>2024</v>
      </c>
    </row>
    <row r="143" spans="1:20" ht="18.75" x14ac:dyDescent="0.25">
      <c r="A143" s="26" t="s">
        <v>44</v>
      </c>
      <c r="B143" s="26">
        <v>1</v>
      </c>
      <c r="C143" s="26">
        <v>3</v>
      </c>
      <c r="D143" s="26">
        <v>2</v>
      </c>
      <c r="E143" s="26">
        <v>0</v>
      </c>
      <c r="F143" s="26">
        <v>1</v>
      </c>
      <c r="G143" s="59"/>
      <c r="H143" s="27" t="s">
        <v>142</v>
      </c>
      <c r="I143" s="59" t="s">
        <v>38</v>
      </c>
      <c r="J143" s="40">
        <v>16000</v>
      </c>
      <c r="K143" s="40">
        <v>16000</v>
      </c>
      <c r="L143" s="40">
        <v>11000</v>
      </c>
      <c r="M143" s="40">
        <v>11000</v>
      </c>
      <c r="N143" s="40">
        <v>11000</v>
      </c>
      <c r="O143" s="40">
        <v>11000</v>
      </c>
      <c r="P143" s="40">
        <v>11000</v>
      </c>
      <c r="Q143" s="40">
        <v>11000</v>
      </c>
      <c r="R143" s="40">
        <v>11000</v>
      </c>
      <c r="S143" s="40">
        <f t="shared" ref="S143:S155" si="45">SUM(J143:R143)</f>
        <v>109000</v>
      </c>
      <c r="T143" s="25">
        <v>2024</v>
      </c>
    </row>
    <row r="144" spans="1:20" ht="18.75" x14ac:dyDescent="0.25">
      <c r="A144" s="26" t="s">
        <v>44</v>
      </c>
      <c r="B144" s="26">
        <v>1</v>
      </c>
      <c r="C144" s="26">
        <v>3</v>
      </c>
      <c r="D144" s="26">
        <v>2</v>
      </c>
      <c r="E144" s="26">
        <v>0</v>
      </c>
      <c r="F144" s="26">
        <v>1</v>
      </c>
      <c r="G144" s="59"/>
      <c r="H144" s="27" t="s">
        <v>143</v>
      </c>
      <c r="I144" s="59" t="s">
        <v>37</v>
      </c>
      <c r="J144" s="40">
        <v>16</v>
      </c>
      <c r="K144" s="40">
        <v>15</v>
      </c>
      <c r="L144" s="40">
        <v>5</v>
      </c>
      <c r="M144" s="40">
        <v>5</v>
      </c>
      <c r="N144" s="40">
        <v>5</v>
      </c>
      <c r="O144" s="40">
        <v>5</v>
      </c>
      <c r="P144" s="40">
        <v>5</v>
      </c>
      <c r="Q144" s="40">
        <v>5</v>
      </c>
      <c r="R144" s="40">
        <v>5</v>
      </c>
      <c r="S144" s="40">
        <f t="shared" si="45"/>
        <v>66</v>
      </c>
      <c r="T144" s="25">
        <v>2024</v>
      </c>
    </row>
    <row r="145" spans="1:20" ht="18.75" x14ac:dyDescent="0.25">
      <c r="A145" s="26" t="s">
        <v>44</v>
      </c>
      <c r="B145" s="26">
        <v>1</v>
      </c>
      <c r="C145" s="26">
        <v>3</v>
      </c>
      <c r="D145" s="26">
        <v>2</v>
      </c>
      <c r="E145" s="26">
        <v>0</v>
      </c>
      <c r="F145" s="26">
        <v>2</v>
      </c>
      <c r="G145" s="59">
        <v>3</v>
      </c>
      <c r="H145" s="39" t="s">
        <v>29</v>
      </c>
      <c r="I145" s="59" t="s">
        <v>35</v>
      </c>
      <c r="J145" s="31">
        <v>20</v>
      </c>
      <c r="K145" s="31">
        <v>20</v>
      </c>
      <c r="L145" s="31">
        <v>20</v>
      </c>
      <c r="M145" s="31">
        <v>20.7</v>
      </c>
      <c r="N145" s="31">
        <v>21.4</v>
      </c>
      <c r="O145" s="31">
        <v>21.4</v>
      </c>
      <c r="P145" s="31">
        <v>21.4</v>
      </c>
      <c r="Q145" s="31">
        <v>21.4</v>
      </c>
      <c r="R145" s="31">
        <v>22.26</v>
      </c>
      <c r="S145" s="31">
        <f t="shared" si="45"/>
        <v>188.56</v>
      </c>
      <c r="T145" s="25">
        <v>2024</v>
      </c>
    </row>
    <row r="146" spans="1:20" ht="18.75" x14ac:dyDescent="0.25">
      <c r="A146" s="26" t="s">
        <v>44</v>
      </c>
      <c r="B146" s="26">
        <v>1</v>
      </c>
      <c r="C146" s="26">
        <v>3</v>
      </c>
      <c r="D146" s="26">
        <v>2</v>
      </c>
      <c r="E146" s="26">
        <v>0</v>
      </c>
      <c r="F146" s="26">
        <v>2</v>
      </c>
      <c r="G146" s="59"/>
      <c r="H146" s="27" t="s">
        <v>144</v>
      </c>
      <c r="I146" s="59" t="s">
        <v>38</v>
      </c>
      <c r="J146" s="40">
        <v>30</v>
      </c>
      <c r="K146" s="40">
        <v>30</v>
      </c>
      <c r="L146" s="40">
        <v>30</v>
      </c>
      <c r="M146" s="40">
        <v>30</v>
      </c>
      <c r="N146" s="40">
        <v>30</v>
      </c>
      <c r="O146" s="40">
        <v>30</v>
      </c>
      <c r="P146" s="40">
        <v>30</v>
      </c>
      <c r="Q146" s="40">
        <v>30</v>
      </c>
      <c r="R146" s="40">
        <v>30</v>
      </c>
      <c r="S146" s="40">
        <f t="shared" si="45"/>
        <v>270</v>
      </c>
      <c r="T146" s="25">
        <v>2024</v>
      </c>
    </row>
    <row r="147" spans="1:20" ht="18.75" x14ac:dyDescent="0.25">
      <c r="A147" s="26" t="s">
        <v>44</v>
      </c>
      <c r="B147" s="26">
        <v>1</v>
      </c>
      <c r="C147" s="26">
        <v>3</v>
      </c>
      <c r="D147" s="26">
        <v>3</v>
      </c>
      <c r="E147" s="26">
        <v>0</v>
      </c>
      <c r="F147" s="26">
        <v>0</v>
      </c>
      <c r="G147" s="59">
        <v>3</v>
      </c>
      <c r="H147" s="27" t="s">
        <v>145</v>
      </c>
      <c r="I147" s="59" t="s">
        <v>35</v>
      </c>
      <c r="J147" s="31">
        <f t="shared" ref="J147:L147" si="46">J150+J153</f>
        <v>120</v>
      </c>
      <c r="K147" s="31">
        <f t="shared" si="46"/>
        <v>120</v>
      </c>
      <c r="L147" s="31">
        <f t="shared" si="46"/>
        <v>35</v>
      </c>
      <c r="M147" s="31">
        <f>M150+M153</f>
        <v>36.299999999999997</v>
      </c>
      <c r="N147" s="31">
        <f>N150+N153</f>
        <v>21.4</v>
      </c>
      <c r="O147" s="31">
        <f t="shared" ref="O147:P147" si="47">O150+O153</f>
        <v>37.4</v>
      </c>
      <c r="P147" s="31">
        <f t="shared" si="47"/>
        <v>37.4</v>
      </c>
      <c r="Q147" s="31">
        <f t="shared" ref="Q147" si="48">Q150+Q153</f>
        <v>37.4</v>
      </c>
      <c r="R147" s="31">
        <f t="shared" ref="R147" si="49">R150+R153</f>
        <v>38.900000000000006</v>
      </c>
      <c r="S147" s="31">
        <f t="shared" si="45"/>
        <v>483.79999999999995</v>
      </c>
      <c r="T147" s="25">
        <v>2024</v>
      </c>
    </row>
    <row r="148" spans="1:20" ht="18.75" x14ac:dyDescent="0.25">
      <c r="A148" s="26" t="s">
        <v>44</v>
      </c>
      <c r="B148" s="26">
        <v>1</v>
      </c>
      <c r="C148" s="26">
        <v>3</v>
      </c>
      <c r="D148" s="26">
        <v>3</v>
      </c>
      <c r="E148" s="26">
        <v>0</v>
      </c>
      <c r="F148" s="26">
        <v>0</v>
      </c>
      <c r="G148" s="59"/>
      <c r="H148" s="27" t="s">
        <v>146</v>
      </c>
      <c r="I148" s="59" t="s">
        <v>37</v>
      </c>
      <c r="J148" s="40">
        <v>160</v>
      </c>
      <c r="K148" s="40">
        <v>160</v>
      </c>
      <c r="L148" s="40">
        <v>160</v>
      </c>
      <c r="M148" s="40">
        <v>160</v>
      </c>
      <c r="N148" s="40">
        <v>110</v>
      </c>
      <c r="O148" s="40">
        <v>160</v>
      </c>
      <c r="P148" s="40">
        <v>160</v>
      </c>
      <c r="Q148" s="40">
        <v>160</v>
      </c>
      <c r="R148" s="40">
        <v>160</v>
      </c>
      <c r="S148" s="40">
        <f t="shared" si="45"/>
        <v>1390</v>
      </c>
      <c r="T148" s="25">
        <v>2024</v>
      </c>
    </row>
    <row r="149" spans="1:20" ht="18.75" x14ac:dyDescent="0.25">
      <c r="A149" s="26" t="s">
        <v>44</v>
      </c>
      <c r="B149" s="26">
        <v>1</v>
      </c>
      <c r="C149" s="26">
        <v>3</v>
      </c>
      <c r="D149" s="26">
        <v>3</v>
      </c>
      <c r="E149" s="26">
        <v>0</v>
      </c>
      <c r="F149" s="26">
        <v>0</v>
      </c>
      <c r="G149" s="59"/>
      <c r="H149" s="27" t="s">
        <v>147</v>
      </c>
      <c r="I149" s="59" t="s">
        <v>37</v>
      </c>
      <c r="J149" s="34">
        <v>15</v>
      </c>
      <c r="K149" s="34">
        <v>15</v>
      </c>
      <c r="L149" s="34">
        <v>4</v>
      </c>
      <c r="M149" s="34">
        <v>4</v>
      </c>
      <c r="N149" s="34">
        <v>3</v>
      </c>
      <c r="O149" s="34">
        <v>4</v>
      </c>
      <c r="P149" s="34">
        <v>5</v>
      </c>
      <c r="Q149" s="34">
        <v>5</v>
      </c>
      <c r="R149" s="34">
        <v>5</v>
      </c>
      <c r="S149" s="40">
        <f t="shared" si="45"/>
        <v>60</v>
      </c>
      <c r="T149" s="25">
        <v>2024</v>
      </c>
    </row>
    <row r="150" spans="1:20" ht="18.75" x14ac:dyDescent="0.25">
      <c r="A150" s="26" t="s">
        <v>44</v>
      </c>
      <c r="B150" s="26">
        <v>1</v>
      </c>
      <c r="C150" s="26">
        <v>3</v>
      </c>
      <c r="D150" s="26">
        <v>3</v>
      </c>
      <c r="E150" s="26">
        <v>0</v>
      </c>
      <c r="F150" s="26">
        <v>1</v>
      </c>
      <c r="G150" s="59">
        <v>3</v>
      </c>
      <c r="H150" s="39" t="s">
        <v>30</v>
      </c>
      <c r="I150" s="59" t="s">
        <v>35</v>
      </c>
      <c r="J150" s="32">
        <v>80</v>
      </c>
      <c r="K150" s="32">
        <v>80</v>
      </c>
      <c r="L150" s="32">
        <v>15.01</v>
      </c>
      <c r="M150" s="32">
        <v>15.6</v>
      </c>
      <c r="N150" s="32">
        <v>6</v>
      </c>
      <c r="O150" s="32">
        <v>16</v>
      </c>
      <c r="P150" s="32">
        <v>16</v>
      </c>
      <c r="Q150" s="32">
        <v>16</v>
      </c>
      <c r="R150" s="32">
        <v>16.64</v>
      </c>
      <c r="S150" s="31">
        <f t="shared" si="45"/>
        <v>261.25</v>
      </c>
      <c r="T150" s="25">
        <v>2024</v>
      </c>
    </row>
    <row r="151" spans="1:20" ht="18.75" x14ac:dyDescent="0.25">
      <c r="A151" s="26" t="s">
        <v>44</v>
      </c>
      <c r="B151" s="26">
        <v>1</v>
      </c>
      <c r="C151" s="26">
        <v>3</v>
      </c>
      <c r="D151" s="26">
        <v>3</v>
      </c>
      <c r="E151" s="26">
        <v>0</v>
      </c>
      <c r="F151" s="26">
        <v>1</v>
      </c>
      <c r="G151" s="59"/>
      <c r="H151" s="39" t="s">
        <v>148</v>
      </c>
      <c r="I151" s="59" t="s">
        <v>37</v>
      </c>
      <c r="J151" s="34">
        <v>12</v>
      </c>
      <c r="K151" s="34">
        <v>12</v>
      </c>
      <c r="L151" s="34">
        <v>2</v>
      </c>
      <c r="M151" s="34">
        <v>2</v>
      </c>
      <c r="N151" s="34">
        <v>1</v>
      </c>
      <c r="O151" s="34">
        <v>2</v>
      </c>
      <c r="P151" s="34">
        <v>3</v>
      </c>
      <c r="Q151" s="34">
        <v>3</v>
      </c>
      <c r="R151" s="34">
        <v>3</v>
      </c>
      <c r="S151" s="40">
        <f t="shared" si="45"/>
        <v>40</v>
      </c>
      <c r="T151" s="25">
        <v>2024</v>
      </c>
    </row>
    <row r="152" spans="1:20" ht="18.75" x14ac:dyDescent="0.25">
      <c r="A152" s="26" t="s">
        <v>44</v>
      </c>
      <c r="B152" s="26">
        <v>1</v>
      </c>
      <c r="C152" s="26">
        <v>3</v>
      </c>
      <c r="D152" s="26">
        <v>3</v>
      </c>
      <c r="E152" s="26">
        <v>0</v>
      </c>
      <c r="F152" s="26">
        <v>1</v>
      </c>
      <c r="G152" s="59"/>
      <c r="H152" s="27" t="s">
        <v>149</v>
      </c>
      <c r="I152" s="59" t="s">
        <v>37</v>
      </c>
      <c r="J152" s="40">
        <v>2</v>
      </c>
      <c r="K152" s="40">
        <v>2</v>
      </c>
      <c r="L152" s="40">
        <v>1</v>
      </c>
      <c r="M152" s="40">
        <v>1</v>
      </c>
      <c r="N152" s="40">
        <v>1</v>
      </c>
      <c r="O152" s="40">
        <v>1</v>
      </c>
      <c r="P152" s="40">
        <v>1</v>
      </c>
      <c r="Q152" s="40">
        <v>1</v>
      </c>
      <c r="R152" s="40">
        <v>1</v>
      </c>
      <c r="S152" s="40">
        <f t="shared" si="45"/>
        <v>11</v>
      </c>
      <c r="T152" s="25">
        <v>2024</v>
      </c>
    </row>
    <row r="153" spans="1:20" ht="18.75" x14ac:dyDescent="0.25">
      <c r="A153" s="26" t="s">
        <v>44</v>
      </c>
      <c r="B153" s="26">
        <v>1</v>
      </c>
      <c r="C153" s="26">
        <v>3</v>
      </c>
      <c r="D153" s="26">
        <v>3</v>
      </c>
      <c r="E153" s="26">
        <v>0</v>
      </c>
      <c r="F153" s="26">
        <v>2</v>
      </c>
      <c r="G153" s="59">
        <v>3</v>
      </c>
      <c r="H153" s="39" t="s">
        <v>31</v>
      </c>
      <c r="I153" s="59" t="s">
        <v>35</v>
      </c>
      <c r="J153" s="31">
        <v>40</v>
      </c>
      <c r="K153" s="31">
        <v>40</v>
      </c>
      <c r="L153" s="31">
        <v>19.989999999999998</v>
      </c>
      <c r="M153" s="31">
        <v>20.7</v>
      </c>
      <c r="N153" s="31">
        <v>15.4</v>
      </c>
      <c r="O153" s="31">
        <v>21.4</v>
      </c>
      <c r="P153" s="31">
        <v>21.4</v>
      </c>
      <c r="Q153" s="31">
        <v>21.4</v>
      </c>
      <c r="R153" s="31">
        <v>22.26</v>
      </c>
      <c r="S153" s="31">
        <f t="shared" si="45"/>
        <v>222.55</v>
      </c>
      <c r="T153" s="25">
        <v>2024</v>
      </c>
    </row>
    <row r="154" spans="1:20" ht="18.75" x14ac:dyDescent="0.25">
      <c r="A154" s="26" t="s">
        <v>44</v>
      </c>
      <c r="B154" s="26">
        <v>1</v>
      </c>
      <c r="C154" s="26">
        <v>3</v>
      </c>
      <c r="D154" s="26">
        <v>3</v>
      </c>
      <c r="E154" s="26">
        <v>0</v>
      </c>
      <c r="F154" s="26">
        <v>2</v>
      </c>
      <c r="G154" s="59"/>
      <c r="H154" s="27" t="s">
        <v>150</v>
      </c>
      <c r="I154" s="59" t="s">
        <v>38</v>
      </c>
      <c r="J154" s="34">
        <v>1970</v>
      </c>
      <c r="K154" s="34">
        <v>1100</v>
      </c>
      <c r="L154" s="34">
        <v>1100</v>
      </c>
      <c r="M154" s="34">
        <v>975</v>
      </c>
      <c r="N154" s="34">
        <v>770</v>
      </c>
      <c r="O154" s="34">
        <v>1100</v>
      </c>
      <c r="P154" s="34">
        <v>1100</v>
      </c>
      <c r="Q154" s="34">
        <v>1100</v>
      </c>
      <c r="R154" s="34">
        <v>1100</v>
      </c>
      <c r="S154" s="40">
        <f t="shared" si="45"/>
        <v>10315</v>
      </c>
      <c r="T154" s="25">
        <v>2024</v>
      </c>
    </row>
    <row r="155" spans="1:20" ht="18.75" x14ac:dyDescent="0.25">
      <c r="A155" s="26" t="s">
        <v>44</v>
      </c>
      <c r="B155" s="26">
        <v>1</v>
      </c>
      <c r="C155" s="26">
        <v>3</v>
      </c>
      <c r="D155" s="26">
        <v>4</v>
      </c>
      <c r="E155" s="26">
        <v>0</v>
      </c>
      <c r="F155" s="26">
        <v>0</v>
      </c>
      <c r="G155" s="59">
        <v>3</v>
      </c>
      <c r="H155" s="27" t="s">
        <v>151</v>
      </c>
      <c r="I155" s="59" t="s">
        <v>35</v>
      </c>
      <c r="J155" s="32">
        <f t="shared" ref="J155:L155" si="50">J158+J160+J162</f>
        <v>290</v>
      </c>
      <c r="K155" s="32">
        <f t="shared" si="50"/>
        <v>290</v>
      </c>
      <c r="L155" s="32">
        <f t="shared" si="50"/>
        <v>105</v>
      </c>
      <c r="M155" s="32">
        <f>M158+M160+M162</f>
        <v>108.8</v>
      </c>
      <c r="N155" s="32">
        <f>N158+N160+N162</f>
        <v>1496.2</v>
      </c>
      <c r="O155" s="32">
        <f t="shared" ref="O155:P155" si="51">O158+O160+O162</f>
        <v>112.30000000000001</v>
      </c>
      <c r="P155" s="32">
        <f t="shared" si="51"/>
        <v>112.30000000000001</v>
      </c>
      <c r="Q155" s="32">
        <f t="shared" ref="Q155" si="52">Q158+Q160+Q162</f>
        <v>112.30000000000001</v>
      </c>
      <c r="R155" s="32">
        <f t="shared" ref="R155" si="53">R158+R160+R162</f>
        <v>116.78999999999999</v>
      </c>
      <c r="S155" s="31">
        <f t="shared" si="45"/>
        <v>2743.6900000000005</v>
      </c>
      <c r="T155" s="25">
        <v>2024</v>
      </c>
    </row>
    <row r="156" spans="1:20" ht="19.5" customHeight="1" x14ac:dyDescent="0.25">
      <c r="A156" s="26" t="s">
        <v>44</v>
      </c>
      <c r="B156" s="26">
        <v>1</v>
      </c>
      <c r="C156" s="26">
        <v>3</v>
      </c>
      <c r="D156" s="26">
        <v>4</v>
      </c>
      <c r="E156" s="26">
        <v>0</v>
      </c>
      <c r="F156" s="26">
        <v>0</v>
      </c>
      <c r="G156" s="59"/>
      <c r="H156" s="35" t="s">
        <v>152</v>
      </c>
      <c r="I156" s="59" t="s">
        <v>36</v>
      </c>
      <c r="J156" s="34">
        <v>17</v>
      </c>
      <c r="K156" s="34">
        <v>17</v>
      </c>
      <c r="L156" s="34">
        <v>17</v>
      </c>
      <c r="M156" s="34">
        <v>18</v>
      </c>
      <c r="N156" s="34">
        <v>19</v>
      </c>
      <c r="O156" s="34">
        <v>19</v>
      </c>
      <c r="P156" s="34">
        <v>19</v>
      </c>
      <c r="Q156" s="34">
        <v>19</v>
      </c>
      <c r="R156" s="34">
        <v>19</v>
      </c>
      <c r="S156" s="40">
        <v>19</v>
      </c>
      <c r="T156" s="25">
        <v>2024</v>
      </c>
    </row>
    <row r="157" spans="1:20" ht="24.75" customHeight="1" x14ac:dyDescent="0.25">
      <c r="A157" s="26" t="s">
        <v>44</v>
      </c>
      <c r="B157" s="26">
        <v>1</v>
      </c>
      <c r="C157" s="26">
        <v>3</v>
      </c>
      <c r="D157" s="26">
        <v>4</v>
      </c>
      <c r="E157" s="26">
        <v>0</v>
      </c>
      <c r="F157" s="26">
        <v>0</v>
      </c>
      <c r="G157" s="59"/>
      <c r="H157" s="35" t="s">
        <v>153</v>
      </c>
      <c r="I157" s="59" t="s">
        <v>37</v>
      </c>
      <c r="J157" s="37">
        <v>35</v>
      </c>
      <c r="K157" s="37">
        <v>35</v>
      </c>
      <c r="L157" s="37">
        <v>35</v>
      </c>
      <c r="M157" s="37">
        <v>36</v>
      </c>
      <c r="N157" s="37">
        <v>37</v>
      </c>
      <c r="O157" s="37">
        <v>37</v>
      </c>
      <c r="P157" s="37">
        <v>37</v>
      </c>
      <c r="Q157" s="37">
        <v>37</v>
      </c>
      <c r="R157" s="37">
        <v>37</v>
      </c>
      <c r="S157" s="40">
        <f t="shared" ref="S157:S170" si="54">SUM(J157:R157)</f>
        <v>326</v>
      </c>
      <c r="T157" s="25">
        <v>2024</v>
      </c>
    </row>
    <row r="158" spans="1:20" ht="18.75" x14ac:dyDescent="0.25">
      <c r="A158" s="26" t="s">
        <v>44</v>
      </c>
      <c r="B158" s="26">
        <v>1</v>
      </c>
      <c r="C158" s="26">
        <v>3</v>
      </c>
      <c r="D158" s="26">
        <v>4</v>
      </c>
      <c r="E158" s="26">
        <v>0</v>
      </c>
      <c r="F158" s="26">
        <v>1</v>
      </c>
      <c r="G158" s="59">
        <v>3</v>
      </c>
      <c r="H158" s="39" t="s">
        <v>32</v>
      </c>
      <c r="I158" s="59" t="s">
        <v>35</v>
      </c>
      <c r="J158" s="32">
        <v>80</v>
      </c>
      <c r="K158" s="32">
        <v>80</v>
      </c>
      <c r="L158" s="32">
        <v>15.01</v>
      </c>
      <c r="M158" s="32">
        <v>15.6</v>
      </c>
      <c r="N158" s="32">
        <v>1400</v>
      </c>
      <c r="O158" s="32">
        <v>16.100000000000001</v>
      </c>
      <c r="P158" s="32">
        <v>16.100000000000001</v>
      </c>
      <c r="Q158" s="32">
        <v>16.100000000000001</v>
      </c>
      <c r="R158" s="32">
        <v>16.739999999999998</v>
      </c>
      <c r="S158" s="31">
        <f t="shared" si="54"/>
        <v>1655.6499999999996</v>
      </c>
      <c r="T158" s="25">
        <v>2024</v>
      </c>
    </row>
    <row r="159" spans="1:20" ht="18.75" x14ac:dyDescent="0.25">
      <c r="A159" s="26" t="s">
        <v>44</v>
      </c>
      <c r="B159" s="26">
        <v>1</v>
      </c>
      <c r="C159" s="26">
        <v>3</v>
      </c>
      <c r="D159" s="26">
        <v>4</v>
      </c>
      <c r="E159" s="26">
        <v>0</v>
      </c>
      <c r="F159" s="26">
        <v>1</v>
      </c>
      <c r="G159" s="59"/>
      <c r="H159" s="27" t="s">
        <v>154</v>
      </c>
      <c r="I159" s="59" t="s">
        <v>37</v>
      </c>
      <c r="J159" s="34">
        <v>5</v>
      </c>
      <c r="K159" s="34">
        <v>5</v>
      </c>
      <c r="L159" s="34">
        <v>1</v>
      </c>
      <c r="M159" s="34">
        <v>1</v>
      </c>
      <c r="N159" s="34">
        <v>1</v>
      </c>
      <c r="O159" s="34">
        <v>1</v>
      </c>
      <c r="P159" s="34">
        <v>1</v>
      </c>
      <c r="Q159" s="34">
        <v>1</v>
      </c>
      <c r="R159" s="34">
        <v>1</v>
      </c>
      <c r="S159" s="40">
        <f t="shared" si="54"/>
        <v>17</v>
      </c>
      <c r="T159" s="25">
        <v>2024</v>
      </c>
    </row>
    <row r="160" spans="1:20" ht="18.75" x14ac:dyDescent="0.25">
      <c r="A160" s="26" t="s">
        <v>44</v>
      </c>
      <c r="B160" s="26">
        <v>1</v>
      </c>
      <c r="C160" s="26">
        <v>3</v>
      </c>
      <c r="D160" s="26">
        <v>4</v>
      </c>
      <c r="E160" s="26">
        <v>0</v>
      </c>
      <c r="F160" s="26">
        <v>2</v>
      </c>
      <c r="G160" s="59">
        <v>3</v>
      </c>
      <c r="H160" s="39" t="s">
        <v>33</v>
      </c>
      <c r="I160" s="59" t="s">
        <v>35</v>
      </c>
      <c r="J160" s="31">
        <v>130</v>
      </c>
      <c r="K160" s="31">
        <v>130</v>
      </c>
      <c r="L160" s="31">
        <v>39.99</v>
      </c>
      <c r="M160" s="31">
        <v>41.4</v>
      </c>
      <c r="N160" s="31">
        <v>42.7</v>
      </c>
      <c r="O160" s="31">
        <v>42.7</v>
      </c>
      <c r="P160" s="31">
        <v>42.7</v>
      </c>
      <c r="Q160" s="31">
        <v>42.7</v>
      </c>
      <c r="R160" s="31">
        <v>44.41</v>
      </c>
      <c r="S160" s="31">
        <f t="shared" si="54"/>
        <v>556.59999999999991</v>
      </c>
      <c r="T160" s="25">
        <v>2024</v>
      </c>
    </row>
    <row r="161" spans="1:20" ht="18.75" x14ac:dyDescent="0.25">
      <c r="A161" s="26" t="s">
        <v>44</v>
      </c>
      <c r="B161" s="26">
        <v>1</v>
      </c>
      <c r="C161" s="26">
        <v>3</v>
      </c>
      <c r="D161" s="26">
        <v>4</v>
      </c>
      <c r="E161" s="26">
        <v>0</v>
      </c>
      <c r="F161" s="26">
        <v>2</v>
      </c>
      <c r="G161" s="59"/>
      <c r="H161" s="27" t="s">
        <v>86</v>
      </c>
      <c r="I161" s="59" t="s">
        <v>37</v>
      </c>
      <c r="J161" s="34">
        <v>5</v>
      </c>
      <c r="K161" s="34">
        <v>5</v>
      </c>
      <c r="L161" s="34">
        <v>1</v>
      </c>
      <c r="M161" s="34">
        <v>1</v>
      </c>
      <c r="N161" s="34">
        <v>1</v>
      </c>
      <c r="O161" s="34">
        <v>1</v>
      </c>
      <c r="P161" s="34">
        <v>1</v>
      </c>
      <c r="Q161" s="34">
        <v>1</v>
      </c>
      <c r="R161" s="34">
        <v>1</v>
      </c>
      <c r="S161" s="40">
        <f t="shared" si="54"/>
        <v>17</v>
      </c>
      <c r="T161" s="25">
        <v>2024</v>
      </c>
    </row>
    <row r="162" spans="1:20" ht="18.75" x14ac:dyDescent="0.25">
      <c r="A162" s="26" t="s">
        <v>44</v>
      </c>
      <c r="B162" s="26">
        <v>1</v>
      </c>
      <c r="C162" s="26">
        <v>3</v>
      </c>
      <c r="D162" s="26">
        <v>4</v>
      </c>
      <c r="E162" s="26">
        <v>0</v>
      </c>
      <c r="F162" s="26">
        <v>3</v>
      </c>
      <c r="G162" s="59">
        <v>3</v>
      </c>
      <c r="H162" s="39" t="s">
        <v>34</v>
      </c>
      <c r="I162" s="59" t="s">
        <v>35</v>
      </c>
      <c r="J162" s="32">
        <v>80</v>
      </c>
      <c r="K162" s="32">
        <v>80</v>
      </c>
      <c r="L162" s="32">
        <v>50</v>
      </c>
      <c r="M162" s="32">
        <v>51.8</v>
      </c>
      <c r="N162" s="32">
        <v>53.5</v>
      </c>
      <c r="O162" s="32">
        <v>53.5</v>
      </c>
      <c r="P162" s="32">
        <v>53.5</v>
      </c>
      <c r="Q162" s="32">
        <v>53.5</v>
      </c>
      <c r="R162" s="32">
        <v>55.64</v>
      </c>
      <c r="S162" s="31">
        <f t="shared" si="54"/>
        <v>531.44000000000005</v>
      </c>
      <c r="T162" s="25">
        <v>2024</v>
      </c>
    </row>
    <row r="163" spans="1:20" ht="18.75" x14ac:dyDescent="0.25">
      <c r="A163" s="26" t="s">
        <v>44</v>
      </c>
      <c r="B163" s="26">
        <v>1</v>
      </c>
      <c r="C163" s="26">
        <v>3</v>
      </c>
      <c r="D163" s="26">
        <v>4</v>
      </c>
      <c r="E163" s="26">
        <v>0</v>
      </c>
      <c r="F163" s="26">
        <v>3</v>
      </c>
      <c r="G163" s="59"/>
      <c r="H163" s="27" t="s">
        <v>155</v>
      </c>
      <c r="I163" s="59" t="s">
        <v>38</v>
      </c>
      <c r="J163" s="34">
        <v>1300</v>
      </c>
      <c r="K163" s="34">
        <v>1300</v>
      </c>
      <c r="L163" s="34">
        <v>900</v>
      </c>
      <c r="M163" s="34">
        <v>1000</v>
      </c>
      <c r="N163" s="34">
        <v>1000</v>
      </c>
      <c r="O163" s="34">
        <v>1000</v>
      </c>
      <c r="P163" s="34">
        <v>1000</v>
      </c>
      <c r="Q163" s="34">
        <v>1000</v>
      </c>
      <c r="R163" s="34">
        <v>1000</v>
      </c>
      <c r="S163" s="40">
        <f t="shared" si="54"/>
        <v>9500</v>
      </c>
      <c r="T163" s="25">
        <v>2024</v>
      </c>
    </row>
    <row r="164" spans="1:20" ht="18.75" x14ac:dyDescent="0.25">
      <c r="A164" s="26" t="s">
        <v>44</v>
      </c>
      <c r="B164" s="26">
        <v>1</v>
      </c>
      <c r="C164" s="26">
        <v>3</v>
      </c>
      <c r="D164" s="26">
        <v>4</v>
      </c>
      <c r="E164" s="26">
        <v>0</v>
      </c>
      <c r="F164" s="26">
        <v>3</v>
      </c>
      <c r="G164" s="59"/>
      <c r="H164" s="27" t="s">
        <v>156</v>
      </c>
      <c r="I164" s="59" t="s">
        <v>37</v>
      </c>
      <c r="J164" s="34">
        <v>35</v>
      </c>
      <c r="K164" s="34">
        <v>35</v>
      </c>
      <c r="L164" s="34">
        <v>35</v>
      </c>
      <c r="M164" s="34">
        <v>35</v>
      </c>
      <c r="N164" s="34">
        <v>35</v>
      </c>
      <c r="O164" s="34">
        <v>35</v>
      </c>
      <c r="P164" s="34">
        <v>35</v>
      </c>
      <c r="Q164" s="34">
        <v>35</v>
      </c>
      <c r="R164" s="34">
        <v>35</v>
      </c>
      <c r="S164" s="40">
        <f t="shared" si="54"/>
        <v>315</v>
      </c>
      <c r="T164" s="25">
        <v>2024</v>
      </c>
    </row>
    <row r="165" spans="1:20" ht="16.5" customHeight="1" x14ac:dyDescent="0.25">
      <c r="A165" s="26" t="s">
        <v>44</v>
      </c>
      <c r="B165" s="26">
        <v>1</v>
      </c>
      <c r="C165" s="26">
        <v>3</v>
      </c>
      <c r="D165" s="26">
        <v>5</v>
      </c>
      <c r="E165" s="26">
        <v>0</v>
      </c>
      <c r="F165" s="26">
        <v>0</v>
      </c>
      <c r="G165" s="59">
        <v>3</v>
      </c>
      <c r="H165" s="27" t="s">
        <v>157</v>
      </c>
      <c r="I165" s="59" t="s">
        <v>35</v>
      </c>
      <c r="J165" s="32">
        <f t="shared" ref="J165:O165" si="55">J168</f>
        <v>1500</v>
      </c>
      <c r="K165" s="32">
        <f t="shared" si="55"/>
        <v>1500</v>
      </c>
      <c r="L165" s="32">
        <f t="shared" si="55"/>
        <v>1500</v>
      </c>
      <c r="M165" s="32">
        <f t="shared" si="55"/>
        <v>1554</v>
      </c>
      <c r="N165" s="32">
        <f t="shared" si="55"/>
        <v>1828.5</v>
      </c>
      <c r="O165" s="32">
        <f t="shared" si="55"/>
        <v>1603.7</v>
      </c>
      <c r="P165" s="32">
        <f t="shared" ref="P165:Q165" si="56">P168</f>
        <v>1603.7</v>
      </c>
      <c r="Q165" s="32">
        <f t="shared" si="56"/>
        <v>1603.7</v>
      </c>
      <c r="R165" s="32">
        <f t="shared" ref="R165" si="57">R168</f>
        <v>1667.9</v>
      </c>
      <c r="S165" s="31">
        <f t="shared" si="54"/>
        <v>14361.500000000002</v>
      </c>
      <c r="T165" s="25">
        <v>2024</v>
      </c>
    </row>
    <row r="166" spans="1:20" ht="17.25" customHeight="1" x14ac:dyDescent="0.25">
      <c r="A166" s="26" t="s">
        <v>44</v>
      </c>
      <c r="B166" s="26">
        <v>1</v>
      </c>
      <c r="C166" s="26">
        <v>3</v>
      </c>
      <c r="D166" s="26">
        <v>5</v>
      </c>
      <c r="E166" s="26">
        <v>0</v>
      </c>
      <c r="F166" s="26">
        <v>0</v>
      </c>
      <c r="G166" s="59"/>
      <c r="H166" s="35" t="s">
        <v>158</v>
      </c>
      <c r="I166" s="59" t="s">
        <v>37</v>
      </c>
      <c r="J166" s="34">
        <v>18</v>
      </c>
      <c r="K166" s="34">
        <v>16</v>
      </c>
      <c r="L166" s="34">
        <v>14</v>
      </c>
      <c r="M166" s="34">
        <v>18</v>
      </c>
      <c r="N166" s="34">
        <v>7</v>
      </c>
      <c r="O166" s="34">
        <v>15</v>
      </c>
      <c r="P166" s="34">
        <v>15</v>
      </c>
      <c r="Q166" s="34">
        <v>15</v>
      </c>
      <c r="R166" s="34">
        <v>15</v>
      </c>
      <c r="S166" s="40">
        <f t="shared" si="54"/>
        <v>133</v>
      </c>
      <c r="T166" s="25">
        <v>2024</v>
      </c>
    </row>
    <row r="167" spans="1:20" ht="18.75" x14ac:dyDescent="0.25">
      <c r="A167" s="26" t="s">
        <v>44</v>
      </c>
      <c r="B167" s="26">
        <v>1</v>
      </c>
      <c r="C167" s="26">
        <v>3</v>
      </c>
      <c r="D167" s="26">
        <v>5</v>
      </c>
      <c r="E167" s="26">
        <v>0</v>
      </c>
      <c r="F167" s="26">
        <v>0</v>
      </c>
      <c r="G167" s="59"/>
      <c r="H167" s="27" t="s">
        <v>159</v>
      </c>
      <c r="I167" s="59" t="s">
        <v>37</v>
      </c>
      <c r="J167" s="34">
        <v>33</v>
      </c>
      <c r="K167" s="34">
        <v>34</v>
      </c>
      <c r="L167" s="34">
        <v>36</v>
      </c>
      <c r="M167" s="34">
        <v>34</v>
      </c>
      <c r="N167" s="34">
        <v>25</v>
      </c>
      <c r="O167" s="34">
        <v>30</v>
      </c>
      <c r="P167" s="34">
        <v>30</v>
      </c>
      <c r="Q167" s="34">
        <v>30</v>
      </c>
      <c r="R167" s="34">
        <v>30</v>
      </c>
      <c r="S167" s="40">
        <f t="shared" si="54"/>
        <v>282</v>
      </c>
      <c r="T167" s="25">
        <v>2024</v>
      </c>
    </row>
    <row r="168" spans="1:20" ht="18.75" x14ac:dyDescent="0.25">
      <c r="A168" s="26" t="s">
        <v>44</v>
      </c>
      <c r="B168" s="26">
        <v>1</v>
      </c>
      <c r="C168" s="26">
        <v>3</v>
      </c>
      <c r="D168" s="26">
        <v>5</v>
      </c>
      <c r="E168" s="26">
        <v>0</v>
      </c>
      <c r="F168" s="26">
        <v>1</v>
      </c>
      <c r="G168" s="59">
        <v>3</v>
      </c>
      <c r="H168" s="39" t="s">
        <v>50</v>
      </c>
      <c r="I168" s="59" t="s">
        <v>35</v>
      </c>
      <c r="J168" s="32">
        <v>1500</v>
      </c>
      <c r="K168" s="32">
        <v>1500</v>
      </c>
      <c r="L168" s="32">
        <v>1500</v>
      </c>
      <c r="M168" s="32">
        <v>1554</v>
      </c>
      <c r="N168" s="32">
        <f>1828.5</f>
        <v>1828.5</v>
      </c>
      <c r="O168" s="32">
        <v>1603.7</v>
      </c>
      <c r="P168" s="32">
        <v>1603.7</v>
      </c>
      <c r="Q168" s="32">
        <v>1603.7</v>
      </c>
      <c r="R168" s="32">
        <v>1667.9</v>
      </c>
      <c r="S168" s="31">
        <f t="shared" si="54"/>
        <v>14361.500000000002</v>
      </c>
      <c r="T168" s="25">
        <v>2024</v>
      </c>
    </row>
    <row r="169" spans="1:20" ht="18.75" x14ac:dyDescent="0.25">
      <c r="A169" s="26" t="s">
        <v>44</v>
      </c>
      <c r="B169" s="26">
        <v>1</v>
      </c>
      <c r="C169" s="26">
        <v>3</v>
      </c>
      <c r="D169" s="26">
        <v>5</v>
      </c>
      <c r="E169" s="26">
        <v>0</v>
      </c>
      <c r="F169" s="26">
        <v>1</v>
      </c>
      <c r="G169" s="59"/>
      <c r="H169" s="35" t="s">
        <v>160</v>
      </c>
      <c r="I169" s="59" t="s">
        <v>37</v>
      </c>
      <c r="J169" s="34">
        <v>38</v>
      </c>
      <c r="K169" s="34">
        <v>40</v>
      </c>
      <c r="L169" s="34">
        <v>39</v>
      </c>
      <c r="M169" s="34">
        <v>40</v>
      </c>
      <c r="N169" s="34">
        <v>39</v>
      </c>
      <c r="O169" s="34">
        <v>30</v>
      </c>
      <c r="P169" s="34">
        <v>30</v>
      </c>
      <c r="Q169" s="34">
        <v>30</v>
      </c>
      <c r="R169" s="34">
        <v>30</v>
      </c>
      <c r="S169" s="40">
        <f t="shared" si="54"/>
        <v>316</v>
      </c>
      <c r="T169" s="25">
        <v>2024</v>
      </c>
    </row>
    <row r="170" spans="1:20" ht="18.75" x14ac:dyDescent="0.25">
      <c r="A170" s="26" t="s">
        <v>44</v>
      </c>
      <c r="B170" s="26">
        <v>1</v>
      </c>
      <c r="C170" s="26">
        <v>3</v>
      </c>
      <c r="D170" s="26">
        <v>5</v>
      </c>
      <c r="E170" s="26">
        <v>0</v>
      </c>
      <c r="F170" s="26">
        <v>1</v>
      </c>
      <c r="G170" s="59"/>
      <c r="H170" s="35" t="s">
        <v>161</v>
      </c>
      <c r="I170" s="59" t="s">
        <v>37</v>
      </c>
      <c r="J170" s="34">
        <v>33</v>
      </c>
      <c r="K170" s="34">
        <v>34</v>
      </c>
      <c r="L170" s="34">
        <v>36</v>
      </c>
      <c r="M170" s="34">
        <v>34</v>
      </c>
      <c r="N170" s="34">
        <v>25</v>
      </c>
      <c r="O170" s="34">
        <v>30</v>
      </c>
      <c r="P170" s="34">
        <v>30</v>
      </c>
      <c r="Q170" s="34">
        <v>30</v>
      </c>
      <c r="R170" s="34">
        <v>30</v>
      </c>
      <c r="S170" s="40">
        <f t="shared" si="54"/>
        <v>282</v>
      </c>
      <c r="T170" s="25">
        <v>2024</v>
      </c>
    </row>
    <row r="171" spans="1:20" ht="22.5" customHeight="1" x14ac:dyDescent="0.25">
      <c r="A171" s="26" t="s">
        <v>44</v>
      </c>
      <c r="B171" s="26">
        <v>1</v>
      </c>
      <c r="C171" s="26">
        <v>3</v>
      </c>
      <c r="D171" s="26">
        <v>5</v>
      </c>
      <c r="E171" s="26">
        <v>0</v>
      </c>
      <c r="F171" s="26">
        <v>2</v>
      </c>
      <c r="G171" s="59"/>
      <c r="H171" s="39" t="s">
        <v>45</v>
      </c>
      <c r="I171" s="59" t="s">
        <v>39</v>
      </c>
      <c r="J171" s="33" t="s">
        <v>41</v>
      </c>
      <c r="K171" s="33" t="s">
        <v>41</v>
      </c>
      <c r="L171" s="33" t="s">
        <v>41</v>
      </c>
      <c r="M171" s="33" t="s">
        <v>41</v>
      </c>
      <c r="N171" s="33" t="s">
        <v>41</v>
      </c>
      <c r="O171" s="33" t="s">
        <v>41</v>
      </c>
      <c r="P171" s="33" t="s">
        <v>41</v>
      </c>
      <c r="Q171" s="33" t="s">
        <v>41</v>
      </c>
      <c r="R171" s="33" t="s">
        <v>41</v>
      </c>
      <c r="S171" s="40" t="s">
        <v>41</v>
      </c>
      <c r="T171" s="25">
        <v>2024</v>
      </c>
    </row>
    <row r="172" spans="1:20" ht="22.5" customHeight="1" x14ac:dyDescent="0.25">
      <c r="A172" s="26" t="s">
        <v>44</v>
      </c>
      <c r="B172" s="26">
        <v>1</v>
      </c>
      <c r="C172" s="26">
        <v>3</v>
      </c>
      <c r="D172" s="26">
        <v>5</v>
      </c>
      <c r="E172" s="26">
        <v>0</v>
      </c>
      <c r="F172" s="26">
        <v>2</v>
      </c>
      <c r="G172" s="59"/>
      <c r="H172" s="35" t="s">
        <v>162</v>
      </c>
      <c r="I172" s="59" t="s">
        <v>37</v>
      </c>
      <c r="J172" s="34">
        <v>2</v>
      </c>
      <c r="K172" s="34">
        <v>2</v>
      </c>
      <c r="L172" s="34">
        <v>2</v>
      </c>
      <c r="M172" s="34">
        <v>5</v>
      </c>
      <c r="N172" s="34">
        <v>4</v>
      </c>
      <c r="O172" s="34">
        <v>2</v>
      </c>
      <c r="P172" s="34">
        <v>2</v>
      </c>
      <c r="Q172" s="34">
        <v>2</v>
      </c>
      <c r="R172" s="34">
        <v>2</v>
      </c>
      <c r="S172" s="40">
        <f>SUM(J172:R172)</f>
        <v>23</v>
      </c>
      <c r="T172" s="25">
        <v>2024</v>
      </c>
    </row>
    <row r="173" spans="1:20" ht="42.75" customHeight="1" x14ac:dyDescent="0.25">
      <c r="A173" s="26" t="s">
        <v>44</v>
      </c>
      <c r="B173" s="26">
        <v>1</v>
      </c>
      <c r="C173" s="26">
        <v>3</v>
      </c>
      <c r="D173" s="26">
        <v>5</v>
      </c>
      <c r="E173" s="26">
        <v>0</v>
      </c>
      <c r="F173" s="26">
        <v>3</v>
      </c>
      <c r="G173" s="59"/>
      <c r="H173" s="41" t="s">
        <v>163</v>
      </c>
      <c r="I173" s="59" t="s">
        <v>39</v>
      </c>
      <c r="J173" s="33" t="s">
        <v>41</v>
      </c>
      <c r="K173" s="33" t="s">
        <v>41</v>
      </c>
      <c r="L173" s="33" t="s">
        <v>41</v>
      </c>
      <c r="M173" s="33" t="s">
        <v>41</v>
      </c>
      <c r="N173" s="33" t="s">
        <v>41</v>
      </c>
      <c r="O173" s="33" t="s">
        <v>41</v>
      </c>
      <c r="P173" s="33" t="s">
        <v>41</v>
      </c>
      <c r="Q173" s="33" t="s">
        <v>41</v>
      </c>
      <c r="R173" s="33" t="s">
        <v>41</v>
      </c>
      <c r="S173" s="40" t="s">
        <v>41</v>
      </c>
      <c r="T173" s="25">
        <v>2024</v>
      </c>
    </row>
    <row r="174" spans="1:20" ht="18.75" x14ac:dyDescent="0.25">
      <c r="A174" s="26" t="s">
        <v>44</v>
      </c>
      <c r="B174" s="26">
        <v>1</v>
      </c>
      <c r="C174" s="26">
        <v>3</v>
      </c>
      <c r="D174" s="26">
        <v>5</v>
      </c>
      <c r="E174" s="26">
        <v>0</v>
      </c>
      <c r="F174" s="26">
        <v>3</v>
      </c>
      <c r="G174" s="59"/>
      <c r="H174" s="27" t="s">
        <v>164</v>
      </c>
      <c r="I174" s="59" t="s">
        <v>37</v>
      </c>
      <c r="J174" s="34">
        <v>2</v>
      </c>
      <c r="K174" s="34">
        <v>2</v>
      </c>
      <c r="L174" s="34">
        <v>2</v>
      </c>
      <c r="M174" s="34">
        <v>2</v>
      </c>
      <c r="N174" s="34">
        <v>2</v>
      </c>
      <c r="O174" s="34">
        <v>2</v>
      </c>
      <c r="P174" s="34">
        <v>2</v>
      </c>
      <c r="Q174" s="34">
        <v>2</v>
      </c>
      <c r="R174" s="34">
        <v>2</v>
      </c>
      <c r="S174" s="40">
        <f>SUM(J174:R174)</f>
        <v>18</v>
      </c>
      <c r="T174" s="25">
        <v>2024</v>
      </c>
    </row>
    <row r="175" spans="1:20" ht="43.5" customHeight="1" x14ac:dyDescent="0.25">
      <c r="A175" s="26" t="s">
        <v>44</v>
      </c>
      <c r="B175" s="26">
        <v>1</v>
      </c>
      <c r="C175" s="26">
        <v>3</v>
      </c>
      <c r="D175" s="26">
        <v>5</v>
      </c>
      <c r="E175" s="26">
        <v>0</v>
      </c>
      <c r="F175" s="26">
        <v>4</v>
      </c>
      <c r="G175" s="59"/>
      <c r="H175" s="39" t="s">
        <v>46</v>
      </c>
      <c r="I175" s="59" t="s">
        <v>39</v>
      </c>
      <c r="J175" s="33" t="s">
        <v>41</v>
      </c>
      <c r="K175" s="33" t="s">
        <v>41</v>
      </c>
      <c r="L175" s="33" t="s">
        <v>41</v>
      </c>
      <c r="M175" s="33" t="s">
        <v>41</v>
      </c>
      <c r="N175" s="33" t="s">
        <v>41</v>
      </c>
      <c r="O175" s="33" t="s">
        <v>41</v>
      </c>
      <c r="P175" s="33" t="s">
        <v>41</v>
      </c>
      <c r="Q175" s="33" t="s">
        <v>41</v>
      </c>
      <c r="R175" s="33" t="s">
        <v>41</v>
      </c>
      <c r="S175" s="40" t="s">
        <v>41</v>
      </c>
      <c r="T175" s="25">
        <v>2024</v>
      </c>
    </row>
    <row r="176" spans="1:20" ht="18.75" x14ac:dyDescent="0.25">
      <c r="A176" s="26" t="s">
        <v>44</v>
      </c>
      <c r="B176" s="26">
        <v>1</v>
      </c>
      <c r="C176" s="26">
        <v>3</v>
      </c>
      <c r="D176" s="26">
        <v>5</v>
      </c>
      <c r="E176" s="26">
        <v>0</v>
      </c>
      <c r="F176" s="26">
        <v>4</v>
      </c>
      <c r="G176" s="59"/>
      <c r="H176" s="27" t="s">
        <v>165</v>
      </c>
      <c r="I176" s="59" t="s">
        <v>37</v>
      </c>
      <c r="J176" s="34">
        <v>30</v>
      </c>
      <c r="K176" s="34">
        <v>30</v>
      </c>
      <c r="L176" s="34">
        <v>30</v>
      </c>
      <c r="M176" s="34">
        <v>30</v>
      </c>
      <c r="N176" s="34">
        <v>30</v>
      </c>
      <c r="O176" s="34">
        <v>30</v>
      </c>
      <c r="P176" s="34">
        <v>30</v>
      </c>
      <c r="Q176" s="34">
        <v>30</v>
      </c>
      <c r="R176" s="34">
        <v>30</v>
      </c>
      <c r="S176" s="40">
        <f t="shared" ref="S176:S182" si="58">SUM(J176:R176)</f>
        <v>270</v>
      </c>
      <c r="T176" s="25">
        <v>2024</v>
      </c>
    </row>
    <row r="177" spans="1:20" s="63" customFormat="1" ht="18.75" x14ac:dyDescent="0.25">
      <c r="A177" s="60" t="s">
        <v>44</v>
      </c>
      <c r="B177" s="60">
        <v>1</v>
      </c>
      <c r="C177" s="60">
        <v>4</v>
      </c>
      <c r="D177" s="60">
        <v>0</v>
      </c>
      <c r="E177" s="60">
        <v>0</v>
      </c>
      <c r="F177" s="60">
        <v>0</v>
      </c>
      <c r="G177" s="61"/>
      <c r="H177" s="52" t="s">
        <v>166</v>
      </c>
      <c r="I177" s="61" t="s">
        <v>35</v>
      </c>
      <c r="J177" s="53">
        <f t="shared" ref="J177:O177" si="59">J180+J229</f>
        <v>15917.400000000001</v>
      </c>
      <c r="K177" s="53">
        <f t="shared" si="59"/>
        <v>18843.099999999999</v>
      </c>
      <c r="L177" s="53">
        <f t="shared" si="59"/>
        <v>19379.109999999997</v>
      </c>
      <c r="M177" s="53">
        <f t="shared" si="59"/>
        <v>24434.030869999999</v>
      </c>
      <c r="N177" s="53">
        <f t="shared" si="59"/>
        <v>21116.000000000004</v>
      </c>
      <c r="O177" s="53">
        <f t="shared" si="59"/>
        <v>17979.7</v>
      </c>
      <c r="P177" s="53">
        <f t="shared" ref="P177:Q177" si="60">P180+P229</f>
        <v>17979.7</v>
      </c>
      <c r="Q177" s="53">
        <f t="shared" si="60"/>
        <v>17979.7</v>
      </c>
      <c r="R177" s="53">
        <f t="shared" ref="R177" si="61">R180+R229</f>
        <v>19435.730000000003</v>
      </c>
      <c r="S177" s="51">
        <f t="shared" si="58"/>
        <v>173064.47087000002</v>
      </c>
      <c r="T177" s="62">
        <v>2024</v>
      </c>
    </row>
    <row r="178" spans="1:20" s="63" customFormat="1" ht="18.75" x14ac:dyDescent="0.25">
      <c r="A178" s="60" t="s">
        <v>44</v>
      </c>
      <c r="B178" s="60">
        <v>1</v>
      </c>
      <c r="C178" s="60">
        <v>4</v>
      </c>
      <c r="D178" s="60">
        <v>0</v>
      </c>
      <c r="E178" s="60">
        <v>0</v>
      </c>
      <c r="F178" s="60">
        <v>0</v>
      </c>
      <c r="G178" s="61">
        <v>3</v>
      </c>
      <c r="H178" s="52" t="s">
        <v>54</v>
      </c>
      <c r="I178" s="61" t="s">
        <v>35</v>
      </c>
      <c r="J178" s="53">
        <f t="shared" ref="J178:O178" si="62">J181+J229</f>
        <v>15717.400000000001</v>
      </c>
      <c r="K178" s="53">
        <f t="shared" si="62"/>
        <v>18563.099999999999</v>
      </c>
      <c r="L178" s="53">
        <f t="shared" si="62"/>
        <v>17735.009999999998</v>
      </c>
      <c r="M178" s="53">
        <f t="shared" si="62"/>
        <v>24334.030869999999</v>
      </c>
      <c r="N178" s="53">
        <f t="shared" si="62"/>
        <v>20612.000000000004</v>
      </c>
      <c r="O178" s="53">
        <f t="shared" si="62"/>
        <v>17979.7</v>
      </c>
      <c r="P178" s="53">
        <f t="shared" ref="P178:Q178" si="63">P181+P229</f>
        <v>17979.7</v>
      </c>
      <c r="Q178" s="53">
        <f t="shared" si="63"/>
        <v>17979.7</v>
      </c>
      <c r="R178" s="53">
        <f t="shared" ref="R178" si="64">R181+R229</f>
        <v>19435.730000000003</v>
      </c>
      <c r="S178" s="51">
        <f t="shared" si="58"/>
        <v>170336.37087000001</v>
      </c>
      <c r="T178" s="62">
        <v>2024</v>
      </c>
    </row>
    <row r="179" spans="1:20" ht="18.75" x14ac:dyDescent="0.25">
      <c r="A179" s="26" t="s">
        <v>44</v>
      </c>
      <c r="B179" s="26">
        <v>1</v>
      </c>
      <c r="C179" s="26">
        <v>4</v>
      </c>
      <c r="D179" s="26">
        <v>0</v>
      </c>
      <c r="E179" s="26">
        <v>0</v>
      </c>
      <c r="F179" s="26">
        <v>0</v>
      </c>
      <c r="G179" s="59">
        <v>2</v>
      </c>
      <c r="H179" s="27" t="s">
        <v>53</v>
      </c>
      <c r="I179" s="59" t="s">
        <v>35</v>
      </c>
      <c r="J179" s="32">
        <f>J182</f>
        <v>200</v>
      </c>
      <c r="K179" s="32">
        <f>K182</f>
        <v>280</v>
      </c>
      <c r="L179" s="32">
        <f>L182</f>
        <v>1644.1</v>
      </c>
      <c r="M179" s="32">
        <f>M182</f>
        <v>100</v>
      </c>
      <c r="N179" s="32">
        <f>N182</f>
        <v>504</v>
      </c>
      <c r="O179" s="32">
        <v>0</v>
      </c>
      <c r="P179" s="32">
        <v>0</v>
      </c>
      <c r="Q179" s="32">
        <v>0</v>
      </c>
      <c r="R179" s="32">
        <v>0</v>
      </c>
      <c r="S179" s="32">
        <f t="shared" si="58"/>
        <v>2728.1</v>
      </c>
      <c r="T179" s="25">
        <v>2020</v>
      </c>
    </row>
    <row r="180" spans="1:20" s="63" customFormat="1" ht="18.75" x14ac:dyDescent="0.25">
      <c r="A180" s="60" t="s">
        <v>44</v>
      </c>
      <c r="B180" s="60">
        <v>1</v>
      </c>
      <c r="C180" s="60">
        <v>4</v>
      </c>
      <c r="D180" s="60">
        <v>1</v>
      </c>
      <c r="E180" s="60">
        <v>0</v>
      </c>
      <c r="F180" s="60">
        <v>0</v>
      </c>
      <c r="G180" s="61"/>
      <c r="H180" s="54" t="s">
        <v>167</v>
      </c>
      <c r="I180" s="61" t="s">
        <v>35</v>
      </c>
      <c r="J180" s="53">
        <f t="shared" ref="J180:O180" si="65">J181+J182</f>
        <v>15527.400000000001</v>
      </c>
      <c r="K180" s="53">
        <f t="shared" si="65"/>
        <v>18453.099999999999</v>
      </c>
      <c r="L180" s="53">
        <f t="shared" si="65"/>
        <v>19249.099999999999</v>
      </c>
      <c r="M180" s="53">
        <f>M181+M182</f>
        <v>24299.330869999998</v>
      </c>
      <c r="N180" s="53">
        <f t="shared" si="65"/>
        <v>21024.100000000002</v>
      </c>
      <c r="O180" s="53">
        <f t="shared" si="65"/>
        <v>17840.7</v>
      </c>
      <c r="P180" s="53">
        <f t="shared" ref="P180:Q180" si="66">P181+P182</f>
        <v>17840.7</v>
      </c>
      <c r="Q180" s="53">
        <f t="shared" si="66"/>
        <v>17840.7</v>
      </c>
      <c r="R180" s="53">
        <f t="shared" ref="R180" si="67">R181+R182</f>
        <v>19291.170000000002</v>
      </c>
      <c r="S180" s="51">
        <f t="shared" si="58"/>
        <v>171366.30087000004</v>
      </c>
      <c r="T180" s="62">
        <v>2024</v>
      </c>
    </row>
    <row r="181" spans="1:20" s="63" customFormat="1" ht="18.75" x14ac:dyDescent="0.25">
      <c r="A181" s="60" t="s">
        <v>44</v>
      </c>
      <c r="B181" s="60">
        <v>1</v>
      </c>
      <c r="C181" s="60">
        <v>4</v>
      </c>
      <c r="D181" s="60">
        <v>1</v>
      </c>
      <c r="E181" s="60">
        <v>0</v>
      </c>
      <c r="F181" s="60">
        <v>0</v>
      </c>
      <c r="G181" s="61">
        <v>3</v>
      </c>
      <c r="H181" s="52" t="s">
        <v>54</v>
      </c>
      <c r="I181" s="61" t="s">
        <v>35</v>
      </c>
      <c r="J181" s="53">
        <f>SUM(J185+J197+J216+J214)</f>
        <v>15327.400000000001</v>
      </c>
      <c r="K181" s="53">
        <f>K185+K197+K218+K220</f>
        <v>18173.099999999999</v>
      </c>
      <c r="L181" s="53">
        <f>L186+L197+L218+L220+L216+L214+L207</f>
        <v>17605</v>
      </c>
      <c r="M181" s="53">
        <f>M185+M197+M218+M220+M207+M214+M216+M225</f>
        <v>24199.330869999998</v>
      </c>
      <c r="N181" s="53">
        <f>N185+N197+N218+N207+N220+N227</f>
        <v>20520.100000000002</v>
      </c>
      <c r="O181" s="53">
        <f>O185+O197+O218+O220</f>
        <v>17840.7</v>
      </c>
      <c r="P181" s="53">
        <f>P185+P197+P218+P220</f>
        <v>17840.7</v>
      </c>
      <c r="Q181" s="53">
        <f>Q185+Q197+Q218+Q220</f>
        <v>17840.7</v>
      </c>
      <c r="R181" s="53">
        <f>R185+R197+R218+R220</f>
        <v>19291.170000000002</v>
      </c>
      <c r="S181" s="51">
        <f t="shared" si="58"/>
        <v>168638.20087000003</v>
      </c>
      <c r="T181" s="62">
        <v>2024</v>
      </c>
    </row>
    <row r="182" spans="1:20" ht="18.75" x14ac:dyDescent="0.25">
      <c r="A182" s="26" t="s">
        <v>44</v>
      </c>
      <c r="B182" s="26">
        <v>1</v>
      </c>
      <c r="C182" s="26">
        <v>4</v>
      </c>
      <c r="D182" s="26">
        <v>1</v>
      </c>
      <c r="E182" s="26">
        <v>0</v>
      </c>
      <c r="F182" s="26">
        <v>0</v>
      </c>
      <c r="G182" s="59">
        <v>2</v>
      </c>
      <c r="H182" s="27" t="s">
        <v>53</v>
      </c>
      <c r="I182" s="59" t="s">
        <v>35</v>
      </c>
      <c r="J182" s="32">
        <f>J206</f>
        <v>200</v>
      </c>
      <c r="K182" s="32">
        <f>K206</f>
        <v>280</v>
      </c>
      <c r="L182" s="32">
        <f>L208+L187</f>
        <v>1644.1</v>
      </c>
      <c r="M182" s="32">
        <f>M208</f>
        <v>100</v>
      </c>
      <c r="N182" s="32">
        <f>N208</f>
        <v>504</v>
      </c>
      <c r="O182" s="32">
        <v>0</v>
      </c>
      <c r="P182" s="32">
        <v>0</v>
      </c>
      <c r="Q182" s="32">
        <v>0</v>
      </c>
      <c r="R182" s="32">
        <v>0</v>
      </c>
      <c r="S182" s="32">
        <f t="shared" si="58"/>
        <v>2728.1</v>
      </c>
      <c r="T182" s="25">
        <v>2020</v>
      </c>
    </row>
    <row r="183" spans="1:20" ht="18.75" x14ac:dyDescent="0.25">
      <c r="A183" s="26" t="s">
        <v>44</v>
      </c>
      <c r="B183" s="26">
        <v>1</v>
      </c>
      <c r="C183" s="26">
        <v>4</v>
      </c>
      <c r="D183" s="26">
        <v>1</v>
      </c>
      <c r="E183" s="26">
        <v>0</v>
      </c>
      <c r="F183" s="26">
        <v>0</v>
      </c>
      <c r="G183" s="59"/>
      <c r="H183" s="41" t="s">
        <v>168</v>
      </c>
      <c r="I183" s="59" t="s">
        <v>36</v>
      </c>
      <c r="J183" s="46">
        <v>20</v>
      </c>
      <c r="K183" s="46">
        <v>20</v>
      </c>
      <c r="L183" s="46">
        <v>20</v>
      </c>
      <c r="M183" s="46">
        <v>21</v>
      </c>
      <c r="N183" s="46">
        <v>20</v>
      </c>
      <c r="O183" s="46">
        <v>20</v>
      </c>
      <c r="P183" s="46">
        <v>20</v>
      </c>
      <c r="Q183" s="46">
        <v>20</v>
      </c>
      <c r="R183" s="46">
        <v>20</v>
      </c>
      <c r="S183" s="40">
        <v>20</v>
      </c>
      <c r="T183" s="25">
        <v>2024</v>
      </c>
    </row>
    <row r="184" spans="1:20" ht="18.75" x14ac:dyDescent="0.25">
      <c r="A184" s="26" t="s">
        <v>44</v>
      </c>
      <c r="B184" s="26">
        <v>1</v>
      </c>
      <c r="C184" s="26">
        <v>4</v>
      </c>
      <c r="D184" s="26">
        <v>1</v>
      </c>
      <c r="E184" s="26">
        <v>0</v>
      </c>
      <c r="F184" s="26">
        <v>0</v>
      </c>
      <c r="G184" s="59"/>
      <c r="H184" s="41" t="s">
        <v>169</v>
      </c>
      <c r="I184" s="59" t="s">
        <v>37</v>
      </c>
      <c r="J184" s="34">
        <v>315</v>
      </c>
      <c r="K184" s="34">
        <v>315</v>
      </c>
      <c r="L184" s="34">
        <v>350</v>
      </c>
      <c r="M184" s="34">
        <v>349</v>
      </c>
      <c r="N184" s="34">
        <v>300</v>
      </c>
      <c r="O184" s="34">
        <v>349</v>
      </c>
      <c r="P184" s="34">
        <v>350</v>
      </c>
      <c r="Q184" s="34">
        <v>350</v>
      </c>
      <c r="R184" s="34">
        <v>350</v>
      </c>
      <c r="S184" s="40">
        <f t="shared" ref="S184:S195" si="68">SUM(J184:R184)</f>
        <v>3028</v>
      </c>
      <c r="T184" s="25">
        <v>2024</v>
      </c>
    </row>
    <row r="185" spans="1:20" ht="37.5" customHeight="1" x14ac:dyDescent="0.25">
      <c r="A185" s="26" t="s">
        <v>44</v>
      </c>
      <c r="B185" s="26">
        <v>1</v>
      </c>
      <c r="C185" s="26">
        <v>4</v>
      </c>
      <c r="D185" s="26">
        <v>1</v>
      </c>
      <c r="E185" s="26">
        <v>0</v>
      </c>
      <c r="F185" s="26">
        <v>1</v>
      </c>
      <c r="G185" s="59"/>
      <c r="H185" s="39" t="s">
        <v>21</v>
      </c>
      <c r="I185" s="59" t="s">
        <v>35</v>
      </c>
      <c r="J185" s="32">
        <v>15059.6</v>
      </c>
      <c r="K185" s="32">
        <f>16046.1+264.4</f>
        <v>16310.5</v>
      </c>
      <c r="L185" s="32">
        <f>L186+L187</f>
        <v>17849.3</v>
      </c>
      <c r="M185" s="32">
        <v>19269.32</v>
      </c>
      <c r="N185" s="32">
        <f>19410.5</f>
        <v>19410.5</v>
      </c>
      <c r="O185" s="32">
        <f>SUM(O187+O186)</f>
        <v>17711.900000000001</v>
      </c>
      <c r="P185" s="32">
        <f>SUM(P187+P186)</f>
        <v>17711.900000000001</v>
      </c>
      <c r="Q185" s="32">
        <v>17711.900000000001</v>
      </c>
      <c r="R185" s="32">
        <v>19157.22</v>
      </c>
      <c r="S185" s="31">
        <f t="shared" si="68"/>
        <v>160192.13999999998</v>
      </c>
      <c r="T185" s="25">
        <v>2024</v>
      </c>
    </row>
    <row r="186" spans="1:20" ht="18.75" x14ac:dyDescent="0.25">
      <c r="A186" s="26" t="s">
        <v>44</v>
      </c>
      <c r="B186" s="26">
        <v>1</v>
      </c>
      <c r="C186" s="26">
        <v>4</v>
      </c>
      <c r="D186" s="26">
        <v>1</v>
      </c>
      <c r="E186" s="26">
        <v>0</v>
      </c>
      <c r="F186" s="26">
        <v>1</v>
      </c>
      <c r="G186" s="59">
        <v>3</v>
      </c>
      <c r="H186" s="27" t="s">
        <v>54</v>
      </c>
      <c r="I186" s="59" t="s">
        <v>35</v>
      </c>
      <c r="J186" s="32">
        <f>J185</f>
        <v>15059.6</v>
      </c>
      <c r="K186" s="32">
        <f>K185</f>
        <v>16310.5</v>
      </c>
      <c r="L186" s="32">
        <v>16705.2</v>
      </c>
      <c r="M186" s="32">
        <f>M185</f>
        <v>19269.32</v>
      </c>
      <c r="N186" s="32">
        <f>N185</f>
        <v>19410.5</v>
      </c>
      <c r="O186" s="32">
        <v>17711.900000000001</v>
      </c>
      <c r="P186" s="32">
        <v>17711.900000000001</v>
      </c>
      <c r="Q186" s="32">
        <v>17711.900000000001</v>
      </c>
      <c r="R186" s="32">
        <v>19157.22</v>
      </c>
      <c r="S186" s="31">
        <f t="shared" si="68"/>
        <v>159048.03999999998</v>
      </c>
      <c r="T186" s="25">
        <v>2024</v>
      </c>
    </row>
    <row r="187" spans="1:20" ht="18.75" x14ac:dyDescent="0.25">
      <c r="A187" s="26" t="s">
        <v>44</v>
      </c>
      <c r="B187" s="26">
        <v>1</v>
      </c>
      <c r="C187" s="26">
        <v>4</v>
      </c>
      <c r="D187" s="26">
        <v>1</v>
      </c>
      <c r="E187" s="26">
        <v>0</v>
      </c>
      <c r="F187" s="26">
        <v>1</v>
      </c>
      <c r="G187" s="59">
        <v>2</v>
      </c>
      <c r="H187" s="27" t="s">
        <v>53</v>
      </c>
      <c r="I187" s="59" t="s">
        <v>35</v>
      </c>
      <c r="J187" s="32">
        <v>0</v>
      </c>
      <c r="K187" s="32">
        <v>0</v>
      </c>
      <c r="L187" s="32">
        <v>1144.0999999999999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1">
        <f t="shared" si="68"/>
        <v>1144.0999999999999</v>
      </c>
      <c r="T187" s="25">
        <v>2024</v>
      </c>
    </row>
    <row r="188" spans="1:20" ht="18.75" x14ac:dyDescent="0.25">
      <c r="A188" s="26" t="s">
        <v>44</v>
      </c>
      <c r="B188" s="26">
        <v>1</v>
      </c>
      <c r="C188" s="26">
        <v>4</v>
      </c>
      <c r="D188" s="26">
        <v>1</v>
      </c>
      <c r="E188" s="26">
        <v>0</v>
      </c>
      <c r="F188" s="26">
        <v>1</v>
      </c>
      <c r="G188" s="59"/>
      <c r="H188" s="41" t="s">
        <v>170</v>
      </c>
      <c r="I188" s="59" t="s">
        <v>37</v>
      </c>
      <c r="J188" s="37">
        <v>4</v>
      </c>
      <c r="K188" s="37">
        <v>4</v>
      </c>
      <c r="L188" s="37">
        <v>4</v>
      </c>
      <c r="M188" s="37">
        <v>4</v>
      </c>
      <c r="N188" s="37">
        <v>4</v>
      </c>
      <c r="O188" s="37">
        <v>4</v>
      </c>
      <c r="P188" s="37">
        <v>4</v>
      </c>
      <c r="Q188" s="37">
        <v>4</v>
      </c>
      <c r="R188" s="37">
        <v>4</v>
      </c>
      <c r="S188" s="40">
        <f t="shared" si="68"/>
        <v>36</v>
      </c>
      <c r="T188" s="25">
        <v>2024</v>
      </c>
    </row>
    <row r="189" spans="1:20" ht="18.75" x14ac:dyDescent="0.25">
      <c r="A189" s="26" t="s">
        <v>44</v>
      </c>
      <c r="B189" s="26">
        <v>1</v>
      </c>
      <c r="C189" s="26">
        <v>4</v>
      </c>
      <c r="D189" s="26">
        <v>1</v>
      </c>
      <c r="E189" s="26">
        <v>0</v>
      </c>
      <c r="F189" s="26">
        <v>1</v>
      </c>
      <c r="G189" s="59"/>
      <c r="H189" s="41" t="s">
        <v>171</v>
      </c>
      <c r="I189" s="59" t="s">
        <v>37</v>
      </c>
      <c r="J189" s="37">
        <v>0</v>
      </c>
      <c r="K189" s="37">
        <v>0</v>
      </c>
      <c r="L189" s="37">
        <v>3</v>
      </c>
      <c r="M189" s="37">
        <v>4</v>
      </c>
      <c r="N189" s="37">
        <v>3</v>
      </c>
      <c r="O189" s="37">
        <v>3</v>
      </c>
      <c r="P189" s="37">
        <v>3</v>
      </c>
      <c r="Q189" s="37">
        <v>3</v>
      </c>
      <c r="R189" s="37">
        <v>3</v>
      </c>
      <c r="S189" s="40">
        <f t="shared" si="68"/>
        <v>22</v>
      </c>
      <c r="T189" s="25">
        <v>2024</v>
      </c>
    </row>
    <row r="190" spans="1:20" ht="18.75" x14ac:dyDescent="0.25">
      <c r="A190" s="26" t="s">
        <v>44</v>
      </c>
      <c r="B190" s="26">
        <v>1</v>
      </c>
      <c r="C190" s="26">
        <v>4</v>
      </c>
      <c r="D190" s="26">
        <v>1</v>
      </c>
      <c r="E190" s="26">
        <v>0</v>
      </c>
      <c r="F190" s="26">
        <v>1</v>
      </c>
      <c r="G190" s="59"/>
      <c r="H190" s="41" t="s">
        <v>172</v>
      </c>
      <c r="I190" s="59" t="s">
        <v>37</v>
      </c>
      <c r="J190" s="37">
        <v>0</v>
      </c>
      <c r="K190" s="37">
        <v>0</v>
      </c>
      <c r="L190" s="37">
        <v>3</v>
      </c>
      <c r="M190" s="37">
        <v>6</v>
      </c>
      <c r="N190" s="37">
        <v>6</v>
      </c>
      <c r="O190" s="37">
        <v>6</v>
      </c>
      <c r="P190" s="37">
        <v>6</v>
      </c>
      <c r="Q190" s="37">
        <v>6</v>
      </c>
      <c r="R190" s="37">
        <v>6</v>
      </c>
      <c r="S190" s="40">
        <f t="shared" si="68"/>
        <v>39</v>
      </c>
      <c r="T190" s="25">
        <v>2024</v>
      </c>
    </row>
    <row r="191" spans="1:20" ht="24" customHeight="1" x14ac:dyDescent="0.25">
      <c r="A191" s="26" t="s">
        <v>44</v>
      </c>
      <c r="B191" s="26">
        <v>1</v>
      </c>
      <c r="C191" s="26">
        <v>4</v>
      </c>
      <c r="D191" s="26">
        <v>1</v>
      </c>
      <c r="E191" s="26">
        <v>0</v>
      </c>
      <c r="F191" s="26">
        <v>1</v>
      </c>
      <c r="G191" s="59"/>
      <c r="H191" s="47" t="s">
        <v>173</v>
      </c>
      <c r="I191" s="59" t="s">
        <v>37</v>
      </c>
      <c r="J191" s="37">
        <v>0</v>
      </c>
      <c r="K191" s="37">
        <v>0</v>
      </c>
      <c r="L191" s="37">
        <v>8</v>
      </c>
      <c r="M191" s="37">
        <v>8</v>
      </c>
      <c r="N191" s="37">
        <v>8</v>
      </c>
      <c r="O191" s="37">
        <v>8</v>
      </c>
      <c r="P191" s="37">
        <v>8</v>
      </c>
      <c r="Q191" s="37">
        <v>8</v>
      </c>
      <c r="R191" s="37">
        <v>8</v>
      </c>
      <c r="S191" s="40">
        <f t="shared" si="68"/>
        <v>56</v>
      </c>
      <c r="T191" s="25">
        <v>2024</v>
      </c>
    </row>
    <row r="192" spans="1:20" ht="18.75" x14ac:dyDescent="0.25">
      <c r="A192" s="26" t="s">
        <v>44</v>
      </c>
      <c r="B192" s="26">
        <v>1</v>
      </c>
      <c r="C192" s="26">
        <v>4</v>
      </c>
      <c r="D192" s="26">
        <v>1</v>
      </c>
      <c r="E192" s="26">
        <v>0</v>
      </c>
      <c r="F192" s="26">
        <v>1</v>
      </c>
      <c r="G192" s="59"/>
      <c r="H192" s="41" t="s">
        <v>174</v>
      </c>
      <c r="I192" s="59" t="s">
        <v>37</v>
      </c>
      <c r="J192" s="37">
        <v>0</v>
      </c>
      <c r="K192" s="37">
        <v>0</v>
      </c>
      <c r="L192" s="37">
        <v>19</v>
      </c>
      <c r="M192" s="37">
        <v>19</v>
      </c>
      <c r="N192" s="37">
        <v>19</v>
      </c>
      <c r="O192" s="37">
        <v>19</v>
      </c>
      <c r="P192" s="37">
        <v>19</v>
      </c>
      <c r="Q192" s="37">
        <v>19</v>
      </c>
      <c r="R192" s="37">
        <v>19</v>
      </c>
      <c r="S192" s="40">
        <f t="shared" si="68"/>
        <v>133</v>
      </c>
      <c r="T192" s="25">
        <v>2024</v>
      </c>
    </row>
    <row r="193" spans="1:20" ht="18.75" x14ac:dyDescent="0.25">
      <c r="A193" s="26" t="s">
        <v>44</v>
      </c>
      <c r="B193" s="26">
        <v>1</v>
      </c>
      <c r="C193" s="26">
        <v>4</v>
      </c>
      <c r="D193" s="26">
        <v>1</v>
      </c>
      <c r="E193" s="26">
        <v>0</v>
      </c>
      <c r="F193" s="26">
        <v>1</v>
      </c>
      <c r="G193" s="59"/>
      <c r="H193" s="41" t="s">
        <v>175</v>
      </c>
      <c r="I193" s="59" t="s">
        <v>38</v>
      </c>
      <c r="J193" s="37">
        <v>0</v>
      </c>
      <c r="K193" s="37">
        <v>0</v>
      </c>
      <c r="L193" s="37">
        <v>5000</v>
      </c>
      <c r="M193" s="37">
        <v>5000</v>
      </c>
      <c r="N193" s="37">
        <v>5000</v>
      </c>
      <c r="O193" s="37">
        <v>5000</v>
      </c>
      <c r="P193" s="37">
        <v>5000</v>
      </c>
      <c r="Q193" s="37">
        <v>5000</v>
      </c>
      <c r="R193" s="37">
        <v>5000</v>
      </c>
      <c r="S193" s="40">
        <f t="shared" si="68"/>
        <v>35000</v>
      </c>
      <c r="T193" s="25">
        <v>2024</v>
      </c>
    </row>
    <row r="194" spans="1:20" ht="18.75" x14ac:dyDescent="0.25">
      <c r="A194" s="26" t="s">
        <v>44</v>
      </c>
      <c r="B194" s="26">
        <v>1</v>
      </c>
      <c r="C194" s="26">
        <v>4</v>
      </c>
      <c r="D194" s="26">
        <v>1</v>
      </c>
      <c r="E194" s="26">
        <v>0</v>
      </c>
      <c r="F194" s="26">
        <v>1</v>
      </c>
      <c r="G194" s="59"/>
      <c r="H194" s="41" t="s">
        <v>176</v>
      </c>
      <c r="I194" s="59" t="s">
        <v>38</v>
      </c>
      <c r="J194" s="37">
        <v>0</v>
      </c>
      <c r="K194" s="37">
        <v>0</v>
      </c>
      <c r="L194" s="37">
        <v>9000</v>
      </c>
      <c r="M194" s="37">
        <v>9000</v>
      </c>
      <c r="N194" s="37">
        <v>8000</v>
      </c>
      <c r="O194" s="37">
        <v>8000</v>
      </c>
      <c r="P194" s="37">
        <v>8000</v>
      </c>
      <c r="Q194" s="37">
        <v>8000</v>
      </c>
      <c r="R194" s="37">
        <v>8000</v>
      </c>
      <c r="S194" s="40">
        <f t="shared" si="68"/>
        <v>58000</v>
      </c>
      <c r="T194" s="25">
        <v>2024</v>
      </c>
    </row>
    <row r="195" spans="1:20" ht="18.75" x14ac:dyDescent="0.25">
      <c r="A195" s="26" t="s">
        <v>44</v>
      </c>
      <c r="B195" s="26">
        <v>1</v>
      </c>
      <c r="C195" s="26">
        <v>4</v>
      </c>
      <c r="D195" s="26">
        <v>1</v>
      </c>
      <c r="E195" s="26">
        <v>0</v>
      </c>
      <c r="F195" s="26">
        <v>1</v>
      </c>
      <c r="G195" s="59"/>
      <c r="H195" s="47" t="s">
        <v>177</v>
      </c>
      <c r="I195" s="59" t="s">
        <v>37</v>
      </c>
      <c r="J195" s="37">
        <v>0</v>
      </c>
      <c r="K195" s="37">
        <v>0</v>
      </c>
      <c r="L195" s="37">
        <v>15</v>
      </c>
      <c r="M195" s="37">
        <v>15</v>
      </c>
      <c r="N195" s="37">
        <v>10</v>
      </c>
      <c r="O195" s="37">
        <v>15</v>
      </c>
      <c r="P195" s="37">
        <v>15</v>
      </c>
      <c r="Q195" s="37">
        <v>15</v>
      </c>
      <c r="R195" s="37">
        <v>15</v>
      </c>
      <c r="S195" s="40">
        <f t="shared" si="68"/>
        <v>100</v>
      </c>
      <c r="T195" s="25">
        <v>2024</v>
      </c>
    </row>
    <row r="196" spans="1:20" ht="18.75" x14ac:dyDescent="0.25">
      <c r="A196" s="26" t="s">
        <v>44</v>
      </c>
      <c r="B196" s="26">
        <v>1</v>
      </c>
      <c r="C196" s="26">
        <v>4</v>
      </c>
      <c r="D196" s="26">
        <v>1</v>
      </c>
      <c r="E196" s="26">
        <v>0</v>
      </c>
      <c r="F196" s="26">
        <v>1</v>
      </c>
      <c r="G196" s="59"/>
      <c r="H196" s="41" t="s">
        <v>178</v>
      </c>
      <c r="I196" s="59" t="s">
        <v>38</v>
      </c>
      <c r="J196" s="32">
        <v>0</v>
      </c>
      <c r="K196" s="32">
        <v>0</v>
      </c>
      <c r="L196" s="32">
        <v>24.5</v>
      </c>
      <c r="M196" s="32">
        <v>27</v>
      </c>
      <c r="N196" s="32">
        <v>24</v>
      </c>
      <c r="O196" s="32">
        <v>28</v>
      </c>
      <c r="P196" s="32">
        <v>28</v>
      </c>
      <c r="Q196" s="32">
        <v>28</v>
      </c>
      <c r="R196" s="32">
        <v>28</v>
      </c>
      <c r="S196" s="31">
        <v>28</v>
      </c>
      <c r="T196" s="25">
        <v>2024</v>
      </c>
    </row>
    <row r="197" spans="1:20" s="63" customFormat="1" ht="37.5" x14ac:dyDescent="0.25">
      <c r="A197" s="60" t="s">
        <v>44</v>
      </c>
      <c r="B197" s="60">
        <v>1</v>
      </c>
      <c r="C197" s="60">
        <v>4</v>
      </c>
      <c r="D197" s="60">
        <v>1</v>
      </c>
      <c r="E197" s="60">
        <v>0</v>
      </c>
      <c r="F197" s="60">
        <v>2</v>
      </c>
      <c r="G197" s="61">
        <v>3</v>
      </c>
      <c r="H197" s="66" t="s">
        <v>22</v>
      </c>
      <c r="I197" s="61" t="s">
        <v>35</v>
      </c>
      <c r="J197" s="56">
        <v>117.2</v>
      </c>
      <c r="K197" s="56">
        <v>280.60000000000002</v>
      </c>
      <c r="L197" s="53">
        <v>306.3</v>
      </c>
      <c r="M197" s="53">
        <f>290.632+116.22</f>
        <v>406.85199999999998</v>
      </c>
      <c r="N197" s="53">
        <f>99.8</f>
        <v>99.8</v>
      </c>
      <c r="O197" s="53">
        <v>128.80000000000001</v>
      </c>
      <c r="P197" s="53">
        <v>128.80000000000001</v>
      </c>
      <c r="Q197" s="53">
        <v>128.80000000000001</v>
      </c>
      <c r="R197" s="53">
        <v>133.94999999999999</v>
      </c>
      <c r="S197" s="51">
        <f>SUM(J197:R197)</f>
        <v>1731.1019999999999</v>
      </c>
      <c r="T197" s="62">
        <v>2024</v>
      </c>
    </row>
    <row r="198" spans="1:20" ht="18.75" x14ac:dyDescent="0.25">
      <c r="A198" s="26" t="s">
        <v>44</v>
      </c>
      <c r="B198" s="26">
        <v>1</v>
      </c>
      <c r="C198" s="26">
        <v>4</v>
      </c>
      <c r="D198" s="26">
        <v>1</v>
      </c>
      <c r="E198" s="26">
        <v>0</v>
      </c>
      <c r="F198" s="26">
        <v>2</v>
      </c>
      <c r="G198" s="59"/>
      <c r="H198" s="27" t="s">
        <v>179</v>
      </c>
      <c r="I198" s="59" t="s">
        <v>35</v>
      </c>
      <c r="J198" s="31">
        <v>117.2</v>
      </c>
      <c r="K198" s="31">
        <v>280.60000000000002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f>SUM(J198:O198)</f>
        <v>397.8</v>
      </c>
      <c r="T198" s="25">
        <v>2024</v>
      </c>
    </row>
    <row r="199" spans="1:20" ht="62.25" customHeight="1" x14ac:dyDescent="0.25">
      <c r="A199" s="26" t="s">
        <v>44</v>
      </c>
      <c r="B199" s="26">
        <v>1</v>
      </c>
      <c r="C199" s="26">
        <v>4</v>
      </c>
      <c r="D199" s="26">
        <v>1</v>
      </c>
      <c r="E199" s="26">
        <v>0</v>
      </c>
      <c r="F199" s="26">
        <v>2</v>
      </c>
      <c r="G199" s="59"/>
      <c r="H199" s="27" t="s">
        <v>180</v>
      </c>
      <c r="I199" s="59" t="s">
        <v>38</v>
      </c>
      <c r="J199" s="40">
        <v>0</v>
      </c>
      <c r="K199" s="40">
        <v>0</v>
      </c>
      <c r="L199" s="40">
        <v>19</v>
      </c>
      <c r="M199" s="40">
        <v>22</v>
      </c>
      <c r="N199" s="40">
        <v>5</v>
      </c>
      <c r="O199" s="40">
        <v>52</v>
      </c>
      <c r="P199" s="40">
        <v>52</v>
      </c>
      <c r="Q199" s="40">
        <v>52</v>
      </c>
      <c r="R199" s="40">
        <v>52</v>
      </c>
      <c r="S199" s="40">
        <f>SUM(J199:R199)</f>
        <v>254</v>
      </c>
      <c r="T199" s="25">
        <v>2024</v>
      </c>
    </row>
    <row r="200" spans="1:20" ht="39" customHeight="1" x14ac:dyDescent="0.25">
      <c r="A200" s="26" t="s">
        <v>44</v>
      </c>
      <c r="B200" s="26">
        <v>1</v>
      </c>
      <c r="C200" s="26">
        <v>4</v>
      </c>
      <c r="D200" s="26">
        <v>1</v>
      </c>
      <c r="E200" s="26">
        <v>0</v>
      </c>
      <c r="F200" s="26">
        <v>3</v>
      </c>
      <c r="G200" s="59"/>
      <c r="H200" s="39" t="s">
        <v>23</v>
      </c>
      <c r="I200" s="59" t="s">
        <v>39</v>
      </c>
      <c r="J200" s="31" t="s">
        <v>41</v>
      </c>
      <c r="K200" s="31" t="s">
        <v>41</v>
      </c>
      <c r="L200" s="31" t="s">
        <v>41</v>
      </c>
      <c r="M200" s="31" t="s">
        <v>41</v>
      </c>
      <c r="N200" s="31" t="s">
        <v>41</v>
      </c>
      <c r="O200" s="31" t="s">
        <v>41</v>
      </c>
      <c r="P200" s="31" t="s">
        <v>41</v>
      </c>
      <c r="Q200" s="31" t="s">
        <v>41</v>
      </c>
      <c r="R200" s="31" t="s">
        <v>41</v>
      </c>
      <c r="S200" s="31" t="s">
        <v>41</v>
      </c>
      <c r="T200" s="25">
        <v>2024</v>
      </c>
    </row>
    <row r="201" spans="1:20" ht="18.75" x14ac:dyDescent="0.25">
      <c r="A201" s="26" t="s">
        <v>44</v>
      </c>
      <c r="B201" s="26">
        <v>1</v>
      </c>
      <c r="C201" s="26">
        <v>4</v>
      </c>
      <c r="D201" s="26">
        <v>1</v>
      </c>
      <c r="E201" s="26">
        <v>0</v>
      </c>
      <c r="F201" s="26">
        <v>3</v>
      </c>
      <c r="G201" s="59"/>
      <c r="H201" s="27" t="s">
        <v>181</v>
      </c>
      <c r="I201" s="59" t="s">
        <v>37</v>
      </c>
      <c r="J201" s="34">
        <v>10</v>
      </c>
      <c r="K201" s="34">
        <v>10</v>
      </c>
      <c r="L201" s="34">
        <v>10</v>
      </c>
      <c r="M201" s="34">
        <v>10</v>
      </c>
      <c r="N201" s="34">
        <v>10</v>
      </c>
      <c r="O201" s="34">
        <v>10</v>
      </c>
      <c r="P201" s="34">
        <v>10</v>
      </c>
      <c r="Q201" s="34">
        <v>10</v>
      </c>
      <c r="R201" s="34">
        <v>10</v>
      </c>
      <c r="S201" s="40">
        <f>SUM(J201:R201)</f>
        <v>90</v>
      </c>
      <c r="T201" s="25">
        <v>2024</v>
      </c>
    </row>
    <row r="202" spans="1:20" ht="18.75" x14ac:dyDescent="0.25">
      <c r="A202" s="26" t="s">
        <v>44</v>
      </c>
      <c r="B202" s="26">
        <v>1</v>
      </c>
      <c r="C202" s="26">
        <v>4</v>
      </c>
      <c r="D202" s="26">
        <v>1</v>
      </c>
      <c r="E202" s="26">
        <v>0</v>
      </c>
      <c r="F202" s="26">
        <v>4</v>
      </c>
      <c r="G202" s="59"/>
      <c r="H202" s="39" t="s">
        <v>24</v>
      </c>
      <c r="I202" s="59" t="s">
        <v>39</v>
      </c>
      <c r="J202" s="33" t="s">
        <v>41</v>
      </c>
      <c r="K202" s="33" t="s">
        <v>41</v>
      </c>
      <c r="L202" s="33" t="s">
        <v>41</v>
      </c>
      <c r="M202" s="33" t="s">
        <v>41</v>
      </c>
      <c r="N202" s="33" t="s">
        <v>41</v>
      </c>
      <c r="O202" s="33" t="s">
        <v>41</v>
      </c>
      <c r="P202" s="33" t="s">
        <v>41</v>
      </c>
      <c r="Q202" s="33" t="s">
        <v>41</v>
      </c>
      <c r="R202" s="33" t="s">
        <v>41</v>
      </c>
      <c r="S202" s="31" t="s">
        <v>41</v>
      </c>
      <c r="T202" s="25">
        <v>2024</v>
      </c>
    </row>
    <row r="203" spans="1:20" ht="18.75" x14ac:dyDescent="0.25">
      <c r="A203" s="26" t="s">
        <v>44</v>
      </c>
      <c r="B203" s="26">
        <v>1</v>
      </c>
      <c r="C203" s="26">
        <v>4</v>
      </c>
      <c r="D203" s="26">
        <v>1</v>
      </c>
      <c r="E203" s="26">
        <v>0</v>
      </c>
      <c r="F203" s="26">
        <v>4</v>
      </c>
      <c r="G203" s="59"/>
      <c r="H203" s="27" t="s">
        <v>182</v>
      </c>
      <c r="I203" s="59" t="s">
        <v>37</v>
      </c>
      <c r="J203" s="34">
        <v>15</v>
      </c>
      <c r="K203" s="34">
        <v>15</v>
      </c>
      <c r="L203" s="34">
        <v>15</v>
      </c>
      <c r="M203" s="34">
        <v>15</v>
      </c>
      <c r="N203" s="34">
        <v>10</v>
      </c>
      <c r="O203" s="34">
        <v>15</v>
      </c>
      <c r="P203" s="34">
        <v>15</v>
      </c>
      <c r="Q203" s="34">
        <v>15</v>
      </c>
      <c r="R203" s="34">
        <v>15</v>
      </c>
      <c r="S203" s="40">
        <f>SUM(J203:R203)</f>
        <v>130</v>
      </c>
      <c r="T203" s="25">
        <v>2024</v>
      </c>
    </row>
    <row r="204" spans="1:20" ht="18.75" x14ac:dyDescent="0.25">
      <c r="A204" s="26" t="s">
        <v>44</v>
      </c>
      <c r="B204" s="26">
        <v>1</v>
      </c>
      <c r="C204" s="26">
        <v>4</v>
      </c>
      <c r="D204" s="26">
        <v>1</v>
      </c>
      <c r="E204" s="26">
        <v>0</v>
      </c>
      <c r="F204" s="26">
        <v>5</v>
      </c>
      <c r="G204" s="59"/>
      <c r="H204" s="39" t="s">
        <v>42</v>
      </c>
      <c r="I204" s="59" t="s">
        <v>39</v>
      </c>
      <c r="J204" s="33" t="s">
        <v>41</v>
      </c>
      <c r="K204" s="33" t="s">
        <v>41</v>
      </c>
      <c r="L204" s="33" t="s">
        <v>41</v>
      </c>
      <c r="M204" s="33" t="s">
        <v>41</v>
      </c>
      <c r="N204" s="33" t="s">
        <v>41</v>
      </c>
      <c r="O204" s="33" t="s">
        <v>41</v>
      </c>
      <c r="P204" s="33" t="s">
        <v>41</v>
      </c>
      <c r="Q204" s="33" t="s">
        <v>41</v>
      </c>
      <c r="R204" s="33" t="s">
        <v>41</v>
      </c>
      <c r="S204" s="31" t="s">
        <v>41</v>
      </c>
      <c r="T204" s="25">
        <v>2024</v>
      </c>
    </row>
    <row r="205" spans="1:20" ht="18.75" x14ac:dyDescent="0.25">
      <c r="A205" s="26" t="s">
        <v>44</v>
      </c>
      <c r="B205" s="26">
        <v>1</v>
      </c>
      <c r="C205" s="26">
        <v>4</v>
      </c>
      <c r="D205" s="26">
        <v>1</v>
      </c>
      <c r="E205" s="26">
        <v>0</v>
      </c>
      <c r="F205" s="26">
        <v>5</v>
      </c>
      <c r="G205" s="59"/>
      <c r="H205" s="27" t="s">
        <v>183</v>
      </c>
      <c r="I205" s="59" t="s">
        <v>37</v>
      </c>
      <c r="J205" s="40">
        <v>15</v>
      </c>
      <c r="K205" s="40">
        <v>15</v>
      </c>
      <c r="L205" s="40">
        <v>15</v>
      </c>
      <c r="M205" s="40">
        <v>15</v>
      </c>
      <c r="N205" s="40">
        <v>10</v>
      </c>
      <c r="O205" s="40">
        <v>15</v>
      </c>
      <c r="P205" s="40">
        <v>15</v>
      </c>
      <c r="Q205" s="40">
        <v>15</v>
      </c>
      <c r="R205" s="40">
        <v>15</v>
      </c>
      <c r="S205" s="40">
        <f>SUM(J205:R205)</f>
        <v>130</v>
      </c>
      <c r="T205" s="25">
        <v>2024</v>
      </c>
    </row>
    <row r="206" spans="1:20" ht="15.75" customHeight="1" x14ac:dyDescent="0.25">
      <c r="A206" s="26" t="s">
        <v>44</v>
      </c>
      <c r="B206" s="26">
        <v>1</v>
      </c>
      <c r="C206" s="26">
        <v>4</v>
      </c>
      <c r="D206" s="26">
        <v>1</v>
      </c>
      <c r="E206" s="26">
        <v>0</v>
      </c>
      <c r="F206" s="26">
        <v>6</v>
      </c>
      <c r="G206" s="59"/>
      <c r="H206" s="39" t="s">
        <v>69</v>
      </c>
      <c r="I206" s="59" t="s">
        <v>35</v>
      </c>
      <c r="J206" s="31">
        <v>200</v>
      </c>
      <c r="K206" s="31">
        <v>280</v>
      </c>
      <c r="L206" s="31">
        <v>541.4</v>
      </c>
      <c r="M206" s="31">
        <f>M207+M208</f>
        <v>749.2</v>
      </c>
      <c r="N206" s="31">
        <f>N207+N208</f>
        <v>1487.4</v>
      </c>
      <c r="O206" s="31">
        <v>0</v>
      </c>
      <c r="P206" s="31">
        <v>0</v>
      </c>
      <c r="Q206" s="31">
        <v>0</v>
      </c>
      <c r="R206" s="31">
        <v>0</v>
      </c>
      <c r="S206" s="31">
        <f>SUM(J206:R206)</f>
        <v>3258</v>
      </c>
      <c r="T206" s="25">
        <v>2020</v>
      </c>
    </row>
    <row r="207" spans="1:20" ht="22.5" customHeight="1" x14ac:dyDescent="0.25">
      <c r="A207" s="26" t="s">
        <v>44</v>
      </c>
      <c r="B207" s="26">
        <v>1</v>
      </c>
      <c r="C207" s="26">
        <v>4</v>
      </c>
      <c r="D207" s="26">
        <v>1</v>
      </c>
      <c r="E207" s="26">
        <v>0</v>
      </c>
      <c r="F207" s="26">
        <v>6</v>
      </c>
      <c r="G207" s="59">
        <v>3</v>
      </c>
      <c r="H207" s="27" t="s">
        <v>54</v>
      </c>
      <c r="I207" s="59" t="s">
        <v>35</v>
      </c>
      <c r="J207" s="31">
        <v>0</v>
      </c>
      <c r="K207" s="31">
        <v>0</v>
      </c>
      <c r="L207" s="31">
        <v>41.4</v>
      </c>
      <c r="M207" s="31">
        <v>649.20000000000005</v>
      </c>
      <c r="N207" s="31">
        <v>983.4</v>
      </c>
      <c r="O207" s="31">
        <v>0</v>
      </c>
      <c r="P207" s="31">
        <v>0</v>
      </c>
      <c r="Q207" s="31">
        <v>0</v>
      </c>
      <c r="R207" s="31">
        <v>0</v>
      </c>
      <c r="S207" s="31">
        <f>SUM(J207:R207)</f>
        <v>1674</v>
      </c>
      <c r="T207" s="25">
        <v>2020</v>
      </c>
    </row>
    <row r="208" spans="1:20" ht="18" customHeight="1" x14ac:dyDescent="0.25">
      <c r="A208" s="26" t="s">
        <v>44</v>
      </c>
      <c r="B208" s="26">
        <v>1</v>
      </c>
      <c r="C208" s="26">
        <v>4</v>
      </c>
      <c r="D208" s="26">
        <v>1</v>
      </c>
      <c r="E208" s="26">
        <v>0</v>
      </c>
      <c r="F208" s="26">
        <v>6</v>
      </c>
      <c r="G208" s="59">
        <v>2</v>
      </c>
      <c r="H208" s="27" t="s">
        <v>53</v>
      </c>
      <c r="I208" s="59" t="s">
        <v>35</v>
      </c>
      <c r="J208" s="31">
        <v>200</v>
      </c>
      <c r="K208" s="31">
        <v>280</v>
      </c>
      <c r="L208" s="31">
        <v>500</v>
      </c>
      <c r="M208" s="31">
        <v>100</v>
      </c>
      <c r="N208" s="31">
        <v>504</v>
      </c>
      <c r="O208" s="31">
        <v>0</v>
      </c>
      <c r="P208" s="31">
        <v>0</v>
      </c>
      <c r="Q208" s="31">
        <v>0</v>
      </c>
      <c r="R208" s="31">
        <v>0</v>
      </c>
      <c r="S208" s="31">
        <f>SUM(J208:R208)</f>
        <v>1584</v>
      </c>
      <c r="T208" s="25">
        <v>2020</v>
      </c>
    </row>
    <row r="209" spans="1:20" ht="18.75" x14ac:dyDescent="0.25">
      <c r="A209" s="26" t="s">
        <v>44</v>
      </c>
      <c r="B209" s="26">
        <v>1</v>
      </c>
      <c r="C209" s="26">
        <v>4</v>
      </c>
      <c r="D209" s="26">
        <v>1</v>
      </c>
      <c r="E209" s="26">
        <v>0</v>
      </c>
      <c r="F209" s="26">
        <v>6</v>
      </c>
      <c r="G209" s="59"/>
      <c r="H209" s="41" t="s">
        <v>184</v>
      </c>
      <c r="I209" s="59" t="s">
        <v>37</v>
      </c>
      <c r="J209" s="40">
        <v>1</v>
      </c>
      <c r="K209" s="40">
        <v>0</v>
      </c>
      <c r="L209" s="40">
        <v>1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f t="shared" ref="S209:S217" si="69">SUM(J209:O209)</f>
        <v>2</v>
      </c>
      <c r="T209" s="25">
        <v>2018</v>
      </c>
    </row>
    <row r="210" spans="1:20" ht="18.75" x14ac:dyDescent="0.25">
      <c r="A210" s="26" t="s">
        <v>44</v>
      </c>
      <c r="B210" s="26">
        <v>1</v>
      </c>
      <c r="C210" s="26">
        <v>4</v>
      </c>
      <c r="D210" s="26">
        <v>1</v>
      </c>
      <c r="E210" s="26">
        <v>0</v>
      </c>
      <c r="F210" s="26">
        <v>6</v>
      </c>
      <c r="G210" s="59"/>
      <c r="H210" s="41" t="s">
        <v>185</v>
      </c>
      <c r="I210" s="59" t="s">
        <v>37</v>
      </c>
      <c r="J210" s="40">
        <v>0</v>
      </c>
      <c r="K210" s="40">
        <v>4</v>
      </c>
      <c r="L210" s="40">
        <v>4</v>
      </c>
      <c r="M210" s="40">
        <v>10</v>
      </c>
      <c r="N210" s="40">
        <v>4</v>
      </c>
      <c r="O210" s="40">
        <v>0</v>
      </c>
      <c r="P210" s="40">
        <v>0</v>
      </c>
      <c r="Q210" s="40">
        <v>0</v>
      </c>
      <c r="R210" s="40">
        <v>0</v>
      </c>
      <c r="S210" s="40">
        <f t="shared" si="69"/>
        <v>22</v>
      </c>
      <c r="T210" s="25">
        <v>2020</v>
      </c>
    </row>
    <row r="211" spans="1:20" ht="18.75" x14ac:dyDescent="0.25">
      <c r="A211" s="26" t="s">
        <v>44</v>
      </c>
      <c r="B211" s="26">
        <v>1</v>
      </c>
      <c r="C211" s="26">
        <v>4</v>
      </c>
      <c r="D211" s="26">
        <v>1</v>
      </c>
      <c r="E211" s="26">
        <v>0</v>
      </c>
      <c r="F211" s="26">
        <v>6</v>
      </c>
      <c r="G211" s="59"/>
      <c r="H211" s="41" t="s">
        <v>186</v>
      </c>
      <c r="I211" s="59" t="s">
        <v>37</v>
      </c>
      <c r="J211" s="40">
        <v>0</v>
      </c>
      <c r="K211" s="40">
        <v>1</v>
      </c>
      <c r="L211" s="40">
        <v>1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f t="shared" si="69"/>
        <v>2</v>
      </c>
      <c r="T211" s="25">
        <v>2018</v>
      </c>
    </row>
    <row r="212" spans="1:20" ht="18.75" x14ac:dyDescent="0.25">
      <c r="A212" s="26" t="s">
        <v>44</v>
      </c>
      <c r="B212" s="26">
        <v>1</v>
      </c>
      <c r="C212" s="26">
        <v>4</v>
      </c>
      <c r="D212" s="26">
        <v>1</v>
      </c>
      <c r="E212" s="26">
        <v>0</v>
      </c>
      <c r="F212" s="26">
        <v>6</v>
      </c>
      <c r="G212" s="59"/>
      <c r="H212" s="41" t="s">
        <v>187</v>
      </c>
      <c r="I212" s="59" t="s">
        <v>38</v>
      </c>
      <c r="J212" s="40">
        <v>0</v>
      </c>
      <c r="K212" s="40">
        <v>1</v>
      </c>
      <c r="L212" s="40">
        <v>1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f t="shared" si="69"/>
        <v>2</v>
      </c>
      <c r="T212" s="25">
        <v>2018</v>
      </c>
    </row>
    <row r="213" spans="1:20" ht="18.75" x14ac:dyDescent="0.25">
      <c r="A213" s="26" t="s">
        <v>44</v>
      </c>
      <c r="B213" s="26">
        <v>1</v>
      </c>
      <c r="C213" s="26">
        <v>4</v>
      </c>
      <c r="D213" s="26">
        <v>1</v>
      </c>
      <c r="E213" s="26">
        <v>0</v>
      </c>
      <c r="F213" s="26">
        <v>6</v>
      </c>
      <c r="G213" s="59"/>
      <c r="H213" s="41" t="s">
        <v>188</v>
      </c>
      <c r="I213" s="59" t="s">
        <v>37</v>
      </c>
      <c r="J213" s="40">
        <v>0</v>
      </c>
      <c r="K213" s="40">
        <v>0</v>
      </c>
      <c r="L213" s="40">
        <v>1</v>
      </c>
      <c r="M213" s="40">
        <v>3</v>
      </c>
      <c r="N213" s="40">
        <v>1</v>
      </c>
      <c r="O213" s="40">
        <v>0</v>
      </c>
      <c r="P213" s="40">
        <v>0</v>
      </c>
      <c r="Q213" s="40">
        <v>0</v>
      </c>
      <c r="R213" s="40">
        <v>0</v>
      </c>
      <c r="S213" s="40">
        <f t="shared" si="69"/>
        <v>5</v>
      </c>
      <c r="T213" s="25">
        <v>2020</v>
      </c>
    </row>
    <row r="214" spans="1:20" ht="15.75" customHeight="1" x14ac:dyDescent="0.25">
      <c r="A214" s="26" t="s">
        <v>44</v>
      </c>
      <c r="B214" s="26">
        <v>1</v>
      </c>
      <c r="C214" s="26">
        <v>4</v>
      </c>
      <c r="D214" s="26">
        <v>1</v>
      </c>
      <c r="E214" s="26">
        <v>0</v>
      </c>
      <c r="F214" s="26">
        <v>7</v>
      </c>
      <c r="G214" s="59">
        <v>3</v>
      </c>
      <c r="H214" s="39" t="s">
        <v>55</v>
      </c>
      <c r="I214" s="59" t="s">
        <v>35</v>
      </c>
      <c r="J214" s="31">
        <v>17.600000000000001</v>
      </c>
      <c r="K214" s="40">
        <v>0</v>
      </c>
      <c r="L214" s="31">
        <v>33.5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31">
        <f>SUM(J214:R214)</f>
        <v>51.1</v>
      </c>
      <c r="T214" s="25">
        <v>2018</v>
      </c>
    </row>
    <row r="215" spans="1:20" ht="18.75" x14ac:dyDescent="0.25">
      <c r="A215" s="26" t="s">
        <v>44</v>
      </c>
      <c r="B215" s="26">
        <v>1</v>
      </c>
      <c r="C215" s="26">
        <v>4</v>
      </c>
      <c r="D215" s="26">
        <v>1</v>
      </c>
      <c r="E215" s="26">
        <v>0</v>
      </c>
      <c r="F215" s="26">
        <v>7</v>
      </c>
      <c r="G215" s="59"/>
      <c r="H215" s="41" t="s">
        <v>189</v>
      </c>
      <c r="I215" s="59" t="s">
        <v>56</v>
      </c>
      <c r="J215" s="31">
        <v>12.1</v>
      </c>
      <c r="K215" s="40">
        <v>0</v>
      </c>
      <c r="L215" s="40">
        <v>20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31">
        <f t="shared" si="69"/>
        <v>32.1</v>
      </c>
      <c r="T215" s="25">
        <v>2018</v>
      </c>
    </row>
    <row r="216" spans="1:20" ht="37.5" x14ac:dyDescent="0.3">
      <c r="A216" s="26" t="s">
        <v>44</v>
      </c>
      <c r="B216" s="26">
        <v>1</v>
      </c>
      <c r="C216" s="26">
        <v>4</v>
      </c>
      <c r="D216" s="26">
        <v>1</v>
      </c>
      <c r="E216" s="26">
        <v>0</v>
      </c>
      <c r="F216" s="26">
        <v>8</v>
      </c>
      <c r="G216" s="59">
        <v>3</v>
      </c>
      <c r="H216" s="48" t="s">
        <v>63</v>
      </c>
      <c r="I216" s="59" t="s">
        <v>35</v>
      </c>
      <c r="J216" s="31">
        <v>133</v>
      </c>
      <c r="K216" s="40">
        <v>0</v>
      </c>
      <c r="L216" s="31">
        <v>150.1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31">
        <f>SUM(J216:R216)</f>
        <v>283.10000000000002</v>
      </c>
      <c r="T216" s="25">
        <v>2018</v>
      </c>
    </row>
    <row r="217" spans="1:20" ht="37.5" x14ac:dyDescent="0.25">
      <c r="A217" s="26" t="s">
        <v>44</v>
      </c>
      <c r="B217" s="26">
        <v>1</v>
      </c>
      <c r="C217" s="26">
        <v>4</v>
      </c>
      <c r="D217" s="26">
        <v>1</v>
      </c>
      <c r="E217" s="26">
        <v>0</v>
      </c>
      <c r="F217" s="26">
        <v>8</v>
      </c>
      <c r="G217" s="59"/>
      <c r="H217" s="41" t="s">
        <v>190</v>
      </c>
      <c r="I217" s="59" t="s">
        <v>37</v>
      </c>
      <c r="J217" s="42">
        <v>7.85</v>
      </c>
      <c r="K217" s="40">
        <v>0</v>
      </c>
      <c r="L217" s="31">
        <v>7.5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2">
        <f t="shared" si="69"/>
        <v>15.35</v>
      </c>
      <c r="T217" s="25">
        <v>2018</v>
      </c>
    </row>
    <row r="218" spans="1:20" ht="37.5" x14ac:dyDescent="0.25">
      <c r="A218" s="26" t="s">
        <v>44</v>
      </c>
      <c r="B218" s="26">
        <v>1</v>
      </c>
      <c r="C218" s="26">
        <v>4</v>
      </c>
      <c r="D218" s="26">
        <v>1</v>
      </c>
      <c r="E218" s="26">
        <v>0</v>
      </c>
      <c r="F218" s="26">
        <v>9</v>
      </c>
      <c r="G218" s="59">
        <v>3</v>
      </c>
      <c r="H218" s="39" t="s">
        <v>64</v>
      </c>
      <c r="I218" s="59" t="s">
        <v>35</v>
      </c>
      <c r="J218" s="42">
        <v>0</v>
      </c>
      <c r="K218" s="31">
        <v>123.7</v>
      </c>
      <c r="L218" s="40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f>SUM(J218:R218)</f>
        <v>123.7</v>
      </c>
      <c r="T218" s="25">
        <v>2017</v>
      </c>
    </row>
    <row r="219" spans="1:20" ht="18.75" x14ac:dyDescent="0.25">
      <c r="A219" s="26" t="s">
        <v>44</v>
      </c>
      <c r="B219" s="26">
        <v>1</v>
      </c>
      <c r="C219" s="26">
        <v>4</v>
      </c>
      <c r="D219" s="26">
        <v>1</v>
      </c>
      <c r="E219" s="26">
        <v>0</v>
      </c>
      <c r="F219" s="26">
        <v>9</v>
      </c>
      <c r="G219" s="59"/>
      <c r="H219" s="41" t="s">
        <v>191</v>
      </c>
      <c r="I219" s="59" t="s">
        <v>37</v>
      </c>
      <c r="J219" s="31">
        <v>0</v>
      </c>
      <c r="K219" s="40">
        <v>1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1</v>
      </c>
      <c r="T219" s="25">
        <v>2017</v>
      </c>
    </row>
    <row r="220" spans="1:20" ht="18.75" x14ac:dyDescent="0.25">
      <c r="A220" s="26" t="s">
        <v>44</v>
      </c>
      <c r="B220" s="26">
        <v>1</v>
      </c>
      <c r="C220" s="26">
        <v>4</v>
      </c>
      <c r="D220" s="26">
        <v>1</v>
      </c>
      <c r="E220" s="26">
        <v>1</v>
      </c>
      <c r="F220" s="26">
        <v>0</v>
      </c>
      <c r="G220" s="59">
        <v>3</v>
      </c>
      <c r="H220" s="39" t="s">
        <v>65</v>
      </c>
      <c r="I220" s="59" t="s">
        <v>35</v>
      </c>
      <c r="J220" s="31">
        <v>0</v>
      </c>
      <c r="K220" s="31">
        <v>1458.3</v>
      </c>
      <c r="L220" s="31">
        <v>368.5</v>
      </c>
      <c r="M220" s="31">
        <f>(4385.33221-649.218)</f>
        <v>3736.1142099999997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f>SUM(J220:R220)</f>
        <v>5562.9142099999999</v>
      </c>
      <c r="T220" s="25">
        <v>2019</v>
      </c>
    </row>
    <row r="221" spans="1:20" ht="18.75" x14ac:dyDescent="0.25">
      <c r="A221" s="26" t="s">
        <v>44</v>
      </c>
      <c r="B221" s="26">
        <v>1</v>
      </c>
      <c r="C221" s="26">
        <v>4</v>
      </c>
      <c r="D221" s="26">
        <v>1</v>
      </c>
      <c r="E221" s="26">
        <v>1</v>
      </c>
      <c r="F221" s="26">
        <v>0</v>
      </c>
      <c r="G221" s="59"/>
      <c r="H221" s="41" t="s">
        <v>192</v>
      </c>
      <c r="I221" s="59" t="s">
        <v>56</v>
      </c>
      <c r="J221" s="40">
        <v>0</v>
      </c>
      <c r="K221" s="40">
        <v>20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20</v>
      </c>
      <c r="T221" s="25">
        <v>2017</v>
      </c>
    </row>
    <row r="222" spans="1:20" ht="18.75" x14ac:dyDescent="0.25">
      <c r="A222" s="26" t="s">
        <v>44</v>
      </c>
      <c r="B222" s="26">
        <v>1</v>
      </c>
      <c r="C222" s="26">
        <v>4</v>
      </c>
      <c r="D222" s="26">
        <v>1</v>
      </c>
      <c r="E222" s="26">
        <v>1</v>
      </c>
      <c r="F222" s="26">
        <v>0</v>
      </c>
      <c r="G222" s="59"/>
      <c r="H222" s="41" t="s">
        <v>193</v>
      </c>
      <c r="I222" s="59" t="s">
        <v>66</v>
      </c>
      <c r="J222" s="40">
        <v>0</v>
      </c>
      <c r="K222" s="40">
        <v>12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12</v>
      </c>
      <c r="T222" s="25">
        <v>2017</v>
      </c>
    </row>
    <row r="223" spans="1:20" ht="18.75" x14ac:dyDescent="0.25">
      <c r="A223" s="26" t="s">
        <v>44</v>
      </c>
      <c r="B223" s="26">
        <v>1</v>
      </c>
      <c r="C223" s="26">
        <v>4</v>
      </c>
      <c r="D223" s="26">
        <v>1</v>
      </c>
      <c r="E223" s="26">
        <v>1</v>
      </c>
      <c r="F223" s="26">
        <v>0</v>
      </c>
      <c r="G223" s="59"/>
      <c r="H223" s="41" t="s">
        <v>194</v>
      </c>
      <c r="I223" s="59" t="s">
        <v>37</v>
      </c>
      <c r="J223" s="40">
        <v>0</v>
      </c>
      <c r="K223" s="40">
        <v>0</v>
      </c>
      <c r="L223" s="40">
        <v>1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f t="shared" ref="S223:S228" si="70">SUM(J223:O223)</f>
        <v>1</v>
      </c>
      <c r="T223" s="25">
        <v>2018</v>
      </c>
    </row>
    <row r="224" spans="1:20" ht="18.75" x14ac:dyDescent="0.25">
      <c r="A224" s="26" t="s">
        <v>44</v>
      </c>
      <c r="B224" s="26">
        <v>1</v>
      </c>
      <c r="C224" s="26">
        <v>4</v>
      </c>
      <c r="D224" s="26">
        <v>1</v>
      </c>
      <c r="E224" s="26">
        <v>1</v>
      </c>
      <c r="F224" s="26">
        <v>0</v>
      </c>
      <c r="G224" s="59"/>
      <c r="H224" s="41" t="s">
        <v>195</v>
      </c>
      <c r="I224" s="59" t="s">
        <v>37</v>
      </c>
      <c r="J224" s="40">
        <v>0</v>
      </c>
      <c r="K224" s="40">
        <v>0</v>
      </c>
      <c r="L224" s="40">
        <v>0</v>
      </c>
      <c r="M224" s="40">
        <v>1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f t="shared" si="70"/>
        <v>1</v>
      </c>
      <c r="T224" s="25">
        <v>2019</v>
      </c>
    </row>
    <row r="225" spans="1:20" ht="37.5" x14ac:dyDescent="0.25">
      <c r="A225" s="26" t="s">
        <v>44</v>
      </c>
      <c r="B225" s="26">
        <v>1</v>
      </c>
      <c r="C225" s="26">
        <v>4</v>
      </c>
      <c r="D225" s="26">
        <v>1</v>
      </c>
      <c r="E225" s="26">
        <v>1</v>
      </c>
      <c r="F225" s="26">
        <v>1</v>
      </c>
      <c r="G225" s="59"/>
      <c r="H225" s="39" t="s">
        <v>68</v>
      </c>
      <c r="I225" s="59" t="s">
        <v>35</v>
      </c>
      <c r="J225" s="40">
        <v>0</v>
      </c>
      <c r="K225" s="40">
        <v>0</v>
      </c>
      <c r="L225" s="40">
        <v>0</v>
      </c>
      <c r="M225" s="31">
        <v>137.84466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31">
        <f t="shared" si="70"/>
        <v>137.84466</v>
      </c>
      <c r="T225" s="25">
        <v>2019</v>
      </c>
    </row>
    <row r="226" spans="1:20" ht="18.75" x14ac:dyDescent="0.25">
      <c r="A226" s="26" t="s">
        <v>44</v>
      </c>
      <c r="B226" s="26">
        <v>1</v>
      </c>
      <c r="C226" s="26">
        <v>4</v>
      </c>
      <c r="D226" s="26">
        <v>1</v>
      </c>
      <c r="E226" s="26">
        <v>1</v>
      </c>
      <c r="F226" s="26">
        <v>1</v>
      </c>
      <c r="G226" s="59"/>
      <c r="H226" s="41" t="s">
        <v>191</v>
      </c>
      <c r="I226" s="59" t="s">
        <v>37</v>
      </c>
      <c r="J226" s="40">
        <v>0</v>
      </c>
      <c r="K226" s="40">
        <v>0</v>
      </c>
      <c r="L226" s="40">
        <v>0</v>
      </c>
      <c r="M226" s="40">
        <v>1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f t="shared" si="70"/>
        <v>1</v>
      </c>
      <c r="T226" s="25">
        <v>2019</v>
      </c>
    </row>
    <row r="227" spans="1:20" ht="36.75" customHeight="1" x14ac:dyDescent="0.25">
      <c r="A227" s="26" t="s">
        <v>44</v>
      </c>
      <c r="B227" s="26">
        <v>1</v>
      </c>
      <c r="C227" s="26">
        <v>4</v>
      </c>
      <c r="D227" s="26">
        <v>1</v>
      </c>
      <c r="E227" s="26">
        <v>1</v>
      </c>
      <c r="F227" s="26">
        <v>2</v>
      </c>
      <c r="G227" s="59">
        <v>3</v>
      </c>
      <c r="H227" s="39" t="s">
        <v>74</v>
      </c>
      <c r="I227" s="59" t="s">
        <v>35</v>
      </c>
      <c r="J227" s="31">
        <v>0</v>
      </c>
      <c r="K227" s="31">
        <v>0</v>
      </c>
      <c r="L227" s="31">
        <v>0</v>
      </c>
      <c r="M227" s="31">
        <v>0</v>
      </c>
      <c r="N227" s="31">
        <v>26.4</v>
      </c>
      <c r="O227" s="31">
        <v>0</v>
      </c>
      <c r="P227" s="31">
        <v>0</v>
      </c>
      <c r="Q227" s="31">
        <v>0</v>
      </c>
      <c r="R227" s="31">
        <v>0</v>
      </c>
      <c r="S227" s="31">
        <f t="shared" si="70"/>
        <v>26.4</v>
      </c>
      <c r="T227" s="25">
        <v>2020</v>
      </c>
    </row>
    <row r="228" spans="1:20" ht="18.75" x14ac:dyDescent="0.25">
      <c r="A228" s="26" t="s">
        <v>44</v>
      </c>
      <c r="B228" s="26">
        <v>1</v>
      </c>
      <c r="C228" s="26">
        <v>4</v>
      </c>
      <c r="D228" s="26">
        <v>1</v>
      </c>
      <c r="E228" s="26">
        <v>1</v>
      </c>
      <c r="F228" s="26">
        <v>2</v>
      </c>
      <c r="G228" s="59"/>
      <c r="H228" s="41" t="s">
        <v>196</v>
      </c>
      <c r="I228" s="59" t="s">
        <v>37</v>
      </c>
      <c r="J228" s="40">
        <v>0</v>
      </c>
      <c r="K228" s="40">
        <v>0</v>
      </c>
      <c r="L228" s="40">
        <v>0</v>
      </c>
      <c r="M228" s="40">
        <v>0</v>
      </c>
      <c r="N228" s="40">
        <v>1</v>
      </c>
      <c r="O228" s="40">
        <v>0</v>
      </c>
      <c r="P228" s="40">
        <v>0</v>
      </c>
      <c r="Q228" s="40">
        <v>0</v>
      </c>
      <c r="R228" s="40">
        <v>0</v>
      </c>
      <c r="S228" s="40">
        <f t="shared" si="70"/>
        <v>1</v>
      </c>
      <c r="T228" s="25">
        <v>2020</v>
      </c>
    </row>
    <row r="229" spans="1:20" ht="18.75" x14ac:dyDescent="0.25">
      <c r="A229" s="26" t="s">
        <v>44</v>
      </c>
      <c r="B229" s="26">
        <v>1</v>
      </c>
      <c r="C229" s="26">
        <v>4</v>
      </c>
      <c r="D229" s="26">
        <v>2</v>
      </c>
      <c r="E229" s="26">
        <v>0</v>
      </c>
      <c r="F229" s="26">
        <v>0</v>
      </c>
      <c r="G229" s="59">
        <v>3</v>
      </c>
      <c r="H229" s="39" t="s">
        <v>197</v>
      </c>
      <c r="I229" s="59" t="s">
        <v>35</v>
      </c>
      <c r="J229" s="32">
        <f t="shared" ref="J229:O229" si="71">J232+J234+J237+J241</f>
        <v>390</v>
      </c>
      <c r="K229" s="32">
        <f t="shared" si="71"/>
        <v>390</v>
      </c>
      <c r="L229" s="32">
        <f t="shared" si="71"/>
        <v>130.01</v>
      </c>
      <c r="M229" s="32">
        <f t="shared" si="71"/>
        <v>134.69999999999999</v>
      </c>
      <c r="N229" s="32">
        <f t="shared" si="71"/>
        <v>91.9</v>
      </c>
      <c r="O229" s="32">
        <f t="shared" si="71"/>
        <v>139</v>
      </c>
      <c r="P229" s="32">
        <f t="shared" ref="P229:Q229" si="72">P232+P234+P237+P241</f>
        <v>139</v>
      </c>
      <c r="Q229" s="32">
        <f t="shared" si="72"/>
        <v>139</v>
      </c>
      <c r="R229" s="32">
        <f t="shared" ref="R229" si="73">R232+R234+R237+R241</f>
        <v>144.56</v>
      </c>
      <c r="S229" s="31">
        <f>SUM(J229:R229)</f>
        <v>1698.17</v>
      </c>
      <c r="T229" s="25">
        <v>2024</v>
      </c>
    </row>
    <row r="230" spans="1:20" ht="18.75" x14ac:dyDescent="0.25">
      <c r="A230" s="26" t="s">
        <v>44</v>
      </c>
      <c r="B230" s="26">
        <v>1</v>
      </c>
      <c r="C230" s="26">
        <v>4</v>
      </c>
      <c r="D230" s="26">
        <v>2</v>
      </c>
      <c r="E230" s="26">
        <v>0</v>
      </c>
      <c r="F230" s="26">
        <v>0</v>
      </c>
      <c r="G230" s="59"/>
      <c r="H230" s="27" t="s">
        <v>198</v>
      </c>
      <c r="I230" s="59" t="s">
        <v>36</v>
      </c>
      <c r="J230" s="34">
        <v>20</v>
      </c>
      <c r="K230" s="34">
        <v>20</v>
      </c>
      <c r="L230" s="34">
        <v>20</v>
      </c>
      <c r="M230" s="34">
        <v>21</v>
      </c>
      <c r="N230" s="34">
        <v>22</v>
      </c>
      <c r="O230" s="34">
        <v>22</v>
      </c>
      <c r="P230" s="34">
        <v>22</v>
      </c>
      <c r="Q230" s="34">
        <v>22</v>
      </c>
      <c r="R230" s="34">
        <v>22</v>
      </c>
      <c r="S230" s="40">
        <v>22</v>
      </c>
      <c r="T230" s="25">
        <v>2024</v>
      </c>
    </row>
    <row r="231" spans="1:20" ht="18" customHeight="1" x14ac:dyDescent="0.25">
      <c r="A231" s="26" t="s">
        <v>44</v>
      </c>
      <c r="B231" s="26">
        <v>1</v>
      </c>
      <c r="C231" s="26">
        <v>4</v>
      </c>
      <c r="D231" s="26">
        <v>2</v>
      </c>
      <c r="E231" s="26">
        <v>0</v>
      </c>
      <c r="F231" s="26">
        <v>0</v>
      </c>
      <c r="G231" s="59"/>
      <c r="H231" s="35" t="s">
        <v>199</v>
      </c>
      <c r="I231" s="59" t="s">
        <v>37</v>
      </c>
      <c r="J231" s="34">
        <v>33</v>
      </c>
      <c r="K231" s="34">
        <v>33</v>
      </c>
      <c r="L231" s="34">
        <v>8</v>
      </c>
      <c r="M231" s="34">
        <v>8</v>
      </c>
      <c r="N231" s="34">
        <v>8</v>
      </c>
      <c r="O231" s="34">
        <v>8</v>
      </c>
      <c r="P231" s="34">
        <v>8</v>
      </c>
      <c r="Q231" s="34">
        <v>8</v>
      </c>
      <c r="R231" s="34">
        <v>8</v>
      </c>
      <c r="S231" s="40">
        <f t="shared" ref="S231:S242" si="74">SUM(J231:R231)</f>
        <v>122</v>
      </c>
      <c r="T231" s="25">
        <v>2024</v>
      </c>
    </row>
    <row r="232" spans="1:20" ht="18.75" x14ac:dyDescent="0.25">
      <c r="A232" s="26" t="s">
        <v>44</v>
      </c>
      <c r="B232" s="26">
        <v>1</v>
      </c>
      <c r="C232" s="26">
        <v>4</v>
      </c>
      <c r="D232" s="26">
        <v>2</v>
      </c>
      <c r="E232" s="26">
        <v>0</v>
      </c>
      <c r="F232" s="26">
        <v>1</v>
      </c>
      <c r="G232" s="59">
        <v>3</v>
      </c>
      <c r="H232" s="49" t="s">
        <v>49</v>
      </c>
      <c r="I232" s="59" t="s">
        <v>35</v>
      </c>
      <c r="J232" s="32">
        <v>80</v>
      </c>
      <c r="K232" s="32">
        <v>80</v>
      </c>
      <c r="L232" s="32">
        <v>20</v>
      </c>
      <c r="M232" s="32">
        <v>20.7</v>
      </c>
      <c r="N232" s="32">
        <v>21.4</v>
      </c>
      <c r="O232" s="32">
        <v>21.4</v>
      </c>
      <c r="P232" s="32">
        <v>21.4</v>
      </c>
      <c r="Q232" s="32">
        <v>21.4</v>
      </c>
      <c r="R232" s="32">
        <v>22.26</v>
      </c>
      <c r="S232" s="31">
        <f t="shared" si="74"/>
        <v>308.55999999999995</v>
      </c>
      <c r="T232" s="25">
        <v>2024</v>
      </c>
    </row>
    <row r="233" spans="1:20" ht="18.75" x14ac:dyDescent="0.25">
      <c r="A233" s="26" t="s">
        <v>44</v>
      </c>
      <c r="B233" s="26">
        <v>1</v>
      </c>
      <c r="C233" s="26">
        <v>4</v>
      </c>
      <c r="D233" s="26">
        <v>2</v>
      </c>
      <c r="E233" s="26">
        <v>0</v>
      </c>
      <c r="F233" s="26">
        <v>1</v>
      </c>
      <c r="G233" s="59"/>
      <c r="H233" s="27" t="s">
        <v>200</v>
      </c>
      <c r="I233" s="59" t="s">
        <v>37</v>
      </c>
      <c r="J233" s="34">
        <v>4</v>
      </c>
      <c r="K233" s="34">
        <v>4</v>
      </c>
      <c r="L233" s="34">
        <v>1</v>
      </c>
      <c r="M233" s="34">
        <v>1</v>
      </c>
      <c r="N233" s="34">
        <v>1</v>
      </c>
      <c r="O233" s="34">
        <v>1</v>
      </c>
      <c r="P233" s="34">
        <v>1</v>
      </c>
      <c r="Q233" s="34">
        <v>1</v>
      </c>
      <c r="R233" s="34">
        <v>1</v>
      </c>
      <c r="S233" s="40">
        <f t="shared" si="74"/>
        <v>15</v>
      </c>
      <c r="T233" s="25">
        <v>2024</v>
      </c>
    </row>
    <row r="234" spans="1:20" ht="18.75" x14ac:dyDescent="0.25">
      <c r="A234" s="26" t="s">
        <v>44</v>
      </c>
      <c r="B234" s="26">
        <v>1</v>
      </c>
      <c r="C234" s="26">
        <v>4</v>
      </c>
      <c r="D234" s="26">
        <v>2</v>
      </c>
      <c r="E234" s="26">
        <v>0</v>
      </c>
      <c r="F234" s="26">
        <v>2</v>
      </c>
      <c r="G234" s="59">
        <v>3</v>
      </c>
      <c r="H234" s="38" t="s">
        <v>25</v>
      </c>
      <c r="I234" s="59" t="s">
        <v>35</v>
      </c>
      <c r="J234" s="32">
        <v>110</v>
      </c>
      <c r="K234" s="32">
        <v>110</v>
      </c>
      <c r="L234" s="32">
        <v>30</v>
      </c>
      <c r="M234" s="32">
        <v>31.1</v>
      </c>
      <c r="N234" s="32">
        <v>17</v>
      </c>
      <c r="O234" s="32">
        <v>32</v>
      </c>
      <c r="P234" s="32">
        <v>32</v>
      </c>
      <c r="Q234" s="32">
        <v>32</v>
      </c>
      <c r="R234" s="32">
        <v>33.28</v>
      </c>
      <c r="S234" s="31">
        <f t="shared" si="74"/>
        <v>427.38</v>
      </c>
      <c r="T234" s="25">
        <v>2024</v>
      </c>
    </row>
    <row r="235" spans="1:20" ht="18.75" x14ac:dyDescent="0.25">
      <c r="A235" s="26" t="s">
        <v>44</v>
      </c>
      <c r="B235" s="26">
        <v>1</v>
      </c>
      <c r="C235" s="26">
        <v>4</v>
      </c>
      <c r="D235" s="26">
        <v>2</v>
      </c>
      <c r="E235" s="26">
        <v>0</v>
      </c>
      <c r="F235" s="26">
        <v>2</v>
      </c>
      <c r="G235" s="59"/>
      <c r="H235" s="27" t="s">
        <v>201</v>
      </c>
      <c r="I235" s="59" t="s">
        <v>37</v>
      </c>
      <c r="J235" s="34">
        <v>5</v>
      </c>
      <c r="K235" s="34">
        <v>5</v>
      </c>
      <c r="L235" s="34">
        <v>1</v>
      </c>
      <c r="M235" s="34">
        <v>1</v>
      </c>
      <c r="N235" s="34">
        <v>1</v>
      </c>
      <c r="O235" s="34">
        <v>1</v>
      </c>
      <c r="P235" s="34">
        <v>1</v>
      </c>
      <c r="Q235" s="34">
        <v>1</v>
      </c>
      <c r="R235" s="34">
        <v>1</v>
      </c>
      <c r="S235" s="40">
        <f t="shared" si="74"/>
        <v>17</v>
      </c>
      <c r="T235" s="25">
        <v>2024</v>
      </c>
    </row>
    <row r="236" spans="1:20" ht="18.75" x14ac:dyDescent="0.25">
      <c r="A236" s="26" t="s">
        <v>44</v>
      </c>
      <c r="B236" s="26">
        <v>1</v>
      </c>
      <c r="C236" s="26">
        <v>4</v>
      </c>
      <c r="D236" s="26">
        <v>2</v>
      </c>
      <c r="E236" s="26">
        <v>0</v>
      </c>
      <c r="F236" s="26">
        <v>2</v>
      </c>
      <c r="G236" s="59"/>
      <c r="H236" s="35" t="s">
        <v>202</v>
      </c>
      <c r="I236" s="59" t="s">
        <v>37</v>
      </c>
      <c r="J236" s="34">
        <v>4</v>
      </c>
      <c r="K236" s="34">
        <v>4</v>
      </c>
      <c r="L236" s="34">
        <v>1</v>
      </c>
      <c r="M236" s="34">
        <v>1</v>
      </c>
      <c r="N236" s="34">
        <v>0</v>
      </c>
      <c r="O236" s="34">
        <v>1</v>
      </c>
      <c r="P236" s="34">
        <v>1</v>
      </c>
      <c r="Q236" s="34">
        <v>1</v>
      </c>
      <c r="R236" s="34">
        <v>1</v>
      </c>
      <c r="S236" s="40">
        <f t="shared" si="74"/>
        <v>14</v>
      </c>
      <c r="T236" s="25">
        <v>2024</v>
      </c>
    </row>
    <row r="237" spans="1:20" ht="18.75" x14ac:dyDescent="0.25">
      <c r="A237" s="26" t="s">
        <v>44</v>
      </c>
      <c r="B237" s="26">
        <v>1</v>
      </c>
      <c r="C237" s="26">
        <v>4</v>
      </c>
      <c r="D237" s="26">
        <v>2</v>
      </c>
      <c r="E237" s="26">
        <v>0</v>
      </c>
      <c r="F237" s="26">
        <v>3</v>
      </c>
      <c r="G237" s="59">
        <v>3</v>
      </c>
      <c r="H237" s="38" t="s">
        <v>26</v>
      </c>
      <c r="I237" s="59" t="s">
        <v>35</v>
      </c>
      <c r="J237" s="32">
        <v>150</v>
      </c>
      <c r="K237" s="32">
        <v>150</v>
      </c>
      <c r="L237" s="32">
        <v>30.01</v>
      </c>
      <c r="M237" s="32">
        <v>31.1</v>
      </c>
      <c r="N237" s="32">
        <v>32.1</v>
      </c>
      <c r="O237" s="32">
        <v>32.1</v>
      </c>
      <c r="P237" s="32">
        <v>32.1</v>
      </c>
      <c r="Q237" s="32">
        <v>32.1</v>
      </c>
      <c r="R237" s="32">
        <v>33.380000000000003</v>
      </c>
      <c r="S237" s="31">
        <f t="shared" si="74"/>
        <v>522.8900000000001</v>
      </c>
      <c r="T237" s="25">
        <v>2024</v>
      </c>
    </row>
    <row r="238" spans="1:20" ht="18.75" x14ac:dyDescent="0.25">
      <c r="A238" s="26" t="s">
        <v>44</v>
      </c>
      <c r="B238" s="26">
        <v>1</v>
      </c>
      <c r="C238" s="26">
        <v>4</v>
      </c>
      <c r="D238" s="26">
        <v>2</v>
      </c>
      <c r="E238" s="26">
        <v>0</v>
      </c>
      <c r="F238" s="26">
        <v>3</v>
      </c>
      <c r="G238" s="59"/>
      <c r="H238" s="27" t="s">
        <v>203</v>
      </c>
      <c r="I238" s="59" t="s">
        <v>37</v>
      </c>
      <c r="J238" s="34">
        <v>15</v>
      </c>
      <c r="K238" s="34">
        <v>15</v>
      </c>
      <c r="L238" s="34">
        <v>3</v>
      </c>
      <c r="M238" s="34">
        <v>3</v>
      </c>
      <c r="N238" s="34">
        <v>3</v>
      </c>
      <c r="O238" s="34">
        <v>3</v>
      </c>
      <c r="P238" s="34">
        <v>3</v>
      </c>
      <c r="Q238" s="34">
        <v>3</v>
      </c>
      <c r="R238" s="34">
        <v>3</v>
      </c>
      <c r="S238" s="40">
        <f t="shared" si="74"/>
        <v>51</v>
      </c>
      <c r="T238" s="25">
        <v>2024</v>
      </c>
    </row>
    <row r="239" spans="1:20" ht="18.75" x14ac:dyDescent="0.25">
      <c r="A239" s="26" t="s">
        <v>44</v>
      </c>
      <c r="B239" s="26">
        <v>1</v>
      </c>
      <c r="C239" s="26">
        <v>4</v>
      </c>
      <c r="D239" s="26">
        <v>2</v>
      </c>
      <c r="E239" s="26">
        <v>0</v>
      </c>
      <c r="F239" s="26">
        <v>3</v>
      </c>
      <c r="G239" s="59"/>
      <c r="H239" s="27" t="s">
        <v>204</v>
      </c>
      <c r="I239" s="59" t="s">
        <v>37</v>
      </c>
      <c r="J239" s="34">
        <v>17</v>
      </c>
      <c r="K239" s="34">
        <v>17</v>
      </c>
      <c r="L239" s="34">
        <v>4</v>
      </c>
      <c r="M239" s="34">
        <v>4</v>
      </c>
      <c r="N239" s="34">
        <v>4</v>
      </c>
      <c r="O239" s="34">
        <v>4</v>
      </c>
      <c r="P239" s="34">
        <v>4</v>
      </c>
      <c r="Q239" s="34">
        <v>4</v>
      </c>
      <c r="R239" s="34">
        <v>4</v>
      </c>
      <c r="S239" s="40">
        <f t="shared" si="74"/>
        <v>62</v>
      </c>
      <c r="T239" s="25">
        <v>2024</v>
      </c>
    </row>
    <row r="240" spans="1:20" ht="18.75" x14ac:dyDescent="0.25">
      <c r="A240" s="26" t="s">
        <v>44</v>
      </c>
      <c r="B240" s="26">
        <v>1</v>
      </c>
      <c r="C240" s="26">
        <v>4</v>
      </c>
      <c r="D240" s="26">
        <v>2</v>
      </c>
      <c r="E240" s="26">
        <v>0</v>
      </c>
      <c r="F240" s="26">
        <v>3</v>
      </c>
      <c r="G240" s="59"/>
      <c r="H240" s="27" t="s">
        <v>205</v>
      </c>
      <c r="I240" s="59" t="s">
        <v>37</v>
      </c>
      <c r="J240" s="34">
        <v>25000</v>
      </c>
      <c r="K240" s="34">
        <v>25000</v>
      </c>
      <c r="L240" s="34">
        <v>25000</v>
      </c>
      <c r="M240" s="34">
        <v>25300</v>
      </c>
      <c r="N240" s="34">
        <v>25600</v>
      </c>
      <c r="O240" s="34">
        <v>25600</v>
      </c>
      <c r="P240" s="34">
        <v>25600</v>
      </c>
      <c r="Q240" s="34">
        <v>25600</v>
      </c>
      <c r="R240" s="34">
        <v>25600</v>
      </c>
      <c r="S240" s="40">
        <f t="shared" si="74"/>
        <v>228300</v>
      </c>
      <c r="T240" s="25">
        <v>2024</v>
      </c>
    </row>
    <row r="241" spans="1:20" ht="18.75" x14ac:dyDescent="0.25">
      <c r="A241" s="26" t="s">
        <v>44</v>
      </c>
      <c r="B241" s="26">
        <v>1</v>
      </c>
      <c r="C241" s="26">
        <v>4</v>
      </c>
      <c r="D241" s="26">
        <v>2</v>
      </c>
      <c r="E241" s="26">
        <v>0</v>
      </c>
      <c r="F241" s="26">
        <v>4</v>
      </c>
      <c r="G241" s="59">
        <v>3</v>
      </c>
      <c r="H241" s="38" t="s">
        <v>47</v>
      </c>
      <c r="I241" s="59" t="s">
        <v>35</v>
      </c>
      <c r="J241" s="32">
        <v>50</v>
      </c>
      <c r="K241" s="32">
        <v>50</v>
      </c>
      <c r="L241" s="32">
        <v>50</v>
      </c>
      <c r="M241" s="32">
        <v>51.8</v>
      </c>
      <c r="N241" s="32">
        <v>21.4</v>
      </c>
      <c r="O241" s="32">
        <v>53.5</v>
      </c>
      <c r="P241" s="32">
        <v>53.5</v>
      </c>
      <c r="Q241" s="32">
        <v>53.5</v>
      </c>
      <c r="R241" s="32">
        <v>55.64</v>
      </c>
      <c r="S241" s="31">
        <f t="shared" si="74"/>
        <v>439.34000000000003</v>
      </c>
      <c r="T241" s="25">
        <v>2024</v>
      </c>
    </row>
    <row r="242" spans="1:20" ht="20.25" customHeight="1" x14ac:dyDescent="0.25">
      <c r="A242" s="26" t="s">
        <v>44</v>
      </c>
      <c r="B242" s="26">
        <v>1</v>
      </c>
      <c r="C242" s="26">
        <v>4</v>
      </c>
      <c r="D242" s="26">
        <v>2</v>
      </c>
      <c r="E242" s="26">
        <v>0</v>
      </c>
      <c r="F242" s="26">
        <v>4</v>
      </c>
      <c r="G242" s="59"/>
      <c r="H242" s="27" t="s">
        <v>206</v>
      </c>
      <c r="I242" s="59" t="s">
        <v>37</v>
      </c>
      <c r="J242" s="37">
        <v>1</v>
      </c>
      <c r="K242" s="37">
        <v>1</v>
      </c>
      <c r="L242" s="37">
        <v>1</v>
      </c>
      <c r="M242" s="37">
        <v>1</v>
      </c>
      <c r="N242" s="37">
        <v>1</v>
      </c>
      <c r="O242" s="37">
        <v>1</v>
      </c>
      <c r="P242" s="37">
        <v>1</v>
      </c>
      <c r="Q242" s="37">
        <v>1</v>
      </c>
      <c r="R242" s="37">
        <v>1</v>
      </c>
      <c r="S242" s="40">
        <f t="shared" si="74"/>
        <v>9</v>
      </c>
      <c r="T242" s="25">
        <v>2024</v>
      </c>
    </row>
    <row r="243" spans="1:20" ht="21" customHeight="1" x14ac:dyDescent="0.25">
      <c r="A243" s="26" t="s">
        <v>44</v>
      </c>
      <c r="B243" s="26">
        <v>1</v>
      </c>
      <c r="C243" s="26">
        <v>4</v>
      </c>
      <c r="D243" s="26">
        <v>2</v>
      </c>
      <c r="E243" s="26">
        <v>0</v>
      </c>
      <c r="F243" s="26">
        <v>4</v>
      </c>
      <c r="G243" s="59"/>
      <c r="H243" s="27" t="s">
        <v>207</v>
      </c>
      <c r="I243" s="59" t="s">
        <v>36</v>
      </c>
      <c r="J243" s="37">
        <v>10</v>
      </c>
      <c r="K243" s="37">
        <v>10</v>
      </c>
      <c r="L243" s="37">
        <v>10</v>
      </c>
      <c r="M243" s="37">
        <v>10</v>
      </c>
      <c r="N243" s="37">
        <v>5</v>
      </c>
      <c r="O243" s="37">
        <v>10</v>
      </c>
      <c r="P243" s="37">
        <v>10</v>
      </c>
      <c r="Q243" s="37">
        <v>10</v>
      </c>
      <c r="R243" s="37">
        <v>10</v>
      </c>
      <c r="S243" s="40">
        <v>10</v>
      </c>
      <c r="T243" s="25">
        <v>2024</v>
      </c>
    </row>
    <row r="244" spans="1:20" ht="18.75" customHeight="1" x14ac:dyDescent="0.25">
      <c r="A244" s="26" t="s">
        <v>44</v>
      </c>
      <c r="B244" s="26">
        <v>1</v>
      </c>
      <c r="C244" s="26">
        <v>4</v>
      </c>
      <c r="D244" s="26">
        <v>2</v>
      </c>
      <c r="E244" s="26">
        <v>0</v>
      </c>
      <c r="F244" s="26">
        <v>5</v>
      </c>
      <c r="G244" s="59"/>
      <c r="H244" s="39" t="s">
        <v>40</v>
      </c>
      <c r="I244" s="59" t="s">
        <v>39</v>
      </c>
      <c r="J244" s="33" t="s">
        <v>41</v>
      </c>
      <c r="K244" s="33" t="s">
        <v>41</v>
      </c>
      <c r="L244" s="33" t="s">
        <v>41</v>
      </c>
      <c r="M244" s="33" t="s">
        <v>41</v>
      </c>
      <c r="N244" s="33" t="s">
        <v>41</v>
      </c>
      <c r="O244" s="33" t="s">
        <v>41</v>
      </c>
      <c r="P244" s="33" t="s">
        <v>41</v>
      </c>
      <c r="Q244" s="33" t="s">
        <v>41</v>
      </c>
      <c r="R244" s="33" t="s">
        <v>41</v>
      </c>
      <c r="S244" s="40" t="s">
        <v>41</v>
      </c>
      <c r="T244" s="25">
        <v>2024</v>
      </c>
    </row>
    <row r="245" spans="1:20" ht="18" customHeight="1" x14ac:dyDescent="0.25">
      <c r="A245" s="26" t="s">
        <v>44</v>
      </c>
      <c r="B245" s="26">
        <v>1</v>
      </c>
      <c r="C245" s="26">
        <v>4</v>
      </c>
      <c r="D245" s="26">
        <v>2</v>
      </c>
      <c r="E245" s="26">
        <v>0</v>
      </c>
      <c r="F245" s="26">
        <v>5</v>
      </c>
      <c r="G245" s="59"/>
      <c r="H245" s="27" t="s">
        <v>208</v>
      </c>
      <c r="I245" s="59" t="s">
        <v>37</v>
      </c>
      <c r="J245" s="34">
        <v>2</v>
      </c>
      <c r="K245" s="34">
        <v>2</v>
      </c>
      <c r="L245" s="34">
        <v>2</v>
      </c>
      <c r="M245" s="34">
        <v>2</v>
      </c>
      <c r="N245" s="34">
        <v>2</v>
      </c>
      <c r="O245" s="34">
        <v>2</v>
      </c>
      <c r="P245" s="34">
        <v>2</v>
      </c>
      <c r="Q245" s="34">
        <v>2</v>
      </c>
      <c r="R245" s="34">
        <v>2</v>
      </c>
      <c r="S245" s="40">
        <f>SUM(J245:R245)</f>
        <v>18</v>
      </c>
      <c r="T245" s="25">
        <v>2024</v>
      </c>
    </row>
  </sheetData>
  <mergeCells count="24">
    <mergeCell ref="R14:R15"/>
    <mergeCell ref="J13:R13"/>
    <mergeCell ref="T14:T15"/>
    <mergeCell ref="E14:F15"/>
    <mergeCell ref="M14:M15"/>
    <mergeCell ref="G13:G15"/>
    <mergeCell ref="P14:P15"/>
    <mergeCell ref="Q14:Q15"/>
    <mergeCell ref="C14:C15"/>
    <mergeCell ref="I13:I15"/>
    <mergeCell ref="O14:O15"/>
    <mergeCell ref="H13:H15"/>
    <mergeCell ref="G9:K9"/>
    <mergeCell ref="L14:L15"/>
    <mergeCell ref="K14:K15"/>
    <mergeCell ref="A11:T11"/>
    <mergeCell ref="A14:A15"/>
    <mergeCell ref="S13:T13"/>
    <mergeCell ref="B14:B15"/>
    <mergeCell ref="N14:N15"/>
    <mergeCell ref="S14:S15"/>
    <mergeCell ref="J14:J15"/>
    <mergeCell ref="A13:F13"/>
    <mergeCell ref="D14:D15"/>
  </mergeCells>
  <phoneticPr fontId="2" type="noConversion"/>
  <printOptions horizontalCentered="1"/>
  <pageMargins left="0.59055118110236227" right="0.59055118110236227" top="0.59055118110236227" bottom="0.39370078740157483" header="0" footer="0"/>
  <pageSetup paperSize="9" scale="31" fitToHeight="100" orientation="landscape" r:id="rId1"/>
  <headerFooter differentFirst="1" alignWithMargins="0">
    <oddHeader>&amp;C&amp;P</oddHeader>
  </headerFooter>
  <ignoredErrors>
    <ignoredError sqref="L36:L46 L48:L51 L31:L33 L26:L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для отдела РМ (новая форма)</vt:lpstr>
      <vt:lpstr>Лист1</vt:lpstr>
      <vt:lpstr>Лист2</vt:lpstr>
      <vt:lpstr>'для отдела РМ (новая форма)'!Заголовки_для_печати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Матонина Дарина Андреевна</dc:creator>
  <cp:lastModifiedBy>user</cp:lastModifiedBy>
  <cp:lastPrinted>2021-03-23T09:08:13Z</cp:lastPrinted>
  <dcterms:created xsi:type="dcterms:W3CDTF">2013-06-26T05:49:47Z</dcterms:created>
  <dcterms:modified xsi:type="dcterms:W3CDTF">2021-04-22T12:41:55Z</dcterms:modified>
</cp:coreProperties>
</file>