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9170" windowHeight="1191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'Лист1'!$A$1:$T$189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<sst xmlns="http://schemas.openxmlformats.org/spreadsheetml/2006/main" count="657" uniqueCount="173">
  <si>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</si>
  <si>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</si>
  <si>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</si>
  <si>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</si>
  <si>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</si>
  <si>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</si>
  <si>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</si>
  <si>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</si>
  <si>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</si>
  <si>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</si>
  <si>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</si>
  <si>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</si>
  <si>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</si>
  <si>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</si>
  <si>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</si>
  <si>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</si>
  <si>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</si>
  <si>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 xml:space="preserve">Характеристика муниципальной программы </t>
  </si>
  <si>
    <t>Цель программы</t>
  </si>
  <si>
    <t xml:space="preserve">Задача подпрограммы 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</si>
  <si>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</si>
  <si>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</si>
  <si>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</si>
  <si>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</si>
  <si>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</si>
  <si>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</si>
  <si>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</si>
  <si>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</si>
  <si>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</si>
  <si>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2 «Уровень выполнения муниципального задания МАСОУ «Строитель»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</si>
  <si>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</si>
  <si>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</si>
  <si>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</si>
  <si>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</si>
  <si>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</si>
  <si>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</si>
  <si>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</si>
  <si>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</si>
  <si>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</si>
  <si>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</si>
  <si>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</si>
  <si>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</si>
  <si>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</si>
  <si>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</si>
  <si>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</si>
  <si>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</si>
  <si>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</si>
  <si>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</si>
  <si>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</si>
  <si>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</si>
  <si>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</si>
  <si>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</si>
  <si>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</si>
  <si>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</si>
  <si>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</si>
  <si>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</si>
  <si>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</si>
  <si>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</si>
  <si>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</si>
  <si>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</si>
  <si>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</si>
  <si>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</si>
  <si>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</si>
  <si>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</si>
  <si>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внебюджетный источник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</si>
  <si>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</si>
  <si>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</si>
  <si>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</si>
  <si>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Показатель 1 «Количество объектов, прошедших сертификацию»</t>
  </si>
  <si>
    <t>Показатель 1 «Количество  проведенных часов занятий»</t>
  </si>
  <si>
    <t>тыс.  руб.</t>
  </si>
  <si>
    <t xml:space="preserve">(в редакции от                                            №                                                                )                                              </t>
  </si>
  <si>
    <t>Показатель 1  «Количество проведенных обследований и разработанной проектной документации»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</si>
  <si>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</si>
  <si>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Показатель 1 «Количество отремонтированных спортивных объектов»</t>
  </si>
  <si>
    <t xml:space="preserve">единиц 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</si>
  <si>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</si>
  <si>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кв.м.</t>
  </si>
  <si>
    <t xml:space="preserve">Мероприятие 1.10 «Обеспечение доступа к объектам спорта» </t>
  </si>
  <si>
    <t>Административное мероприятие 2.03 «Оформление заявок на участие в соревнованиях»</t>
  </si>
  <si>
    <t>м</t>
  </si>
  <si>
    <t xml:space="preserve">Мероприятие 1.02  «Организация и проведение спортивно-оздоровительной работы по развитию физической культуры и спорта среди различных групп населения»                  </t>
  </si>
  <si>
    <t>единица</t>
  </si>
  <si>
    <t>Показатель 1 «Доля граждан, систематически занимающихся физической культурой и спортом, в общей численности населения муниципального образования «Северодвинск»</t>
  </si>
  <si>
    <t>Показатель 4 «Количество посещений»</t>
  </si>
  <si>
    <t>Показатель 2  «Количество установленных тренажеров»</t>
  </si>
  <si>
    <t xml:space="preserve">«Развитие физической культуры и спорта Северодвинска» </t>
  </si>
  <si>
    <t>Ответственный исполнитель муниципальной программы - Администрация Северодвинска в лице Отдела физической культуры и спорта Администрации Северодвинска</t>
  </si>
  <si>
    <t>утверждённой постановлением Администрации Северодвинска</t>
  </si>
  <si>
    <t>Мероприятие 1.12 «Реализация спортивной подготовки по олимпийским видам спорта в муниципальных учреждениях»</t>
  </si>
  <si>
    <t>Показатель 2  «Количество спортивных мероприятий и физкультурных мероприятий, проведенных на спортивных объектах немуниципальной собственности»</t>
  </si>
  <si>
    <t>Показатель 1  «Количество участников ежегодно проводимых официальных физкультурных мероприятий и спортивных мероприятий»</t>
  </si>
  <si>
    <t>Показатель 1  «Количество занимающихся в физкультурно-оздоровительных группах МАУ «СШ «Строитель»</t>
  </si>
  <si>
    <t xml:space="preserve">Мероприятие 1.03 «Проведение занятий в физкультурно-оздоровительных группах МАУ «СШ «Строитель»                  </t>
  </si>
  <si>
    <t>Показатель 2 «Количество объектов, прошедших ресертификацию»</t>
  </si>
  <si>
    <t>Показатель 1 «Количество призовых мест, завоеванных спортсменами Северодвинска на  областных и всероссийских соревнованиях»</t>
  </si>
  <si>
    <t>Показатель 1  «Численность спортсменов, занимающихся по программам спортивной подготовки»</t>
  </si>
  <si>
    <t>Показатель 3 «Доля учреждений, оказывающих услуги по спортивной подготовке в соответствии с федеральными стандартами спортивной подготовки, к числу муниципальных учреждений в сфере физической культуры и спорта»</t>
  </si>
  <si>
    <t>Показатель 1 «Количество часов»</t>
  </si>
  <si>
    <t>«Развитие физической культуры и спорта Северодвинска»,</t>
  </si>
  <si>
    <t>Мероприятие (подпрограммы или административное)</t>
  </si>
  <si>
    <t>Показатель 2 «Доля детей и молодежи, систематически занимающихся физической культурой и спортом (возраст 3-29 лет)»</t>
  </si>
  <si>
    <t>Показатель 4 «Доля граждан старшего возраста, систематически занимающихся физической культурой и спортом (женщины 55-79 лет; мужчины 60-79 лет)»</t>
  </si>
  <si>
    <t>Показатель 6 «Доля занимающихся по программам спортивной подготовки в организациях ведомственной принадлежности физической культуры и спорта»</t>
  </si>
  <si>
    <t>Показатель 4 «Количество спортивных проектов, направленных на приобщение горожан к занятиям спортом и здоровому образу жизни»</t>
  </si>
  <si>
    <t>Показатель 2 «Количество групп здоровья»</t>
  </si>
  <si>
    <t>Показатель 2 «Доля лиц, перешедших на следующий этап подготовки в МАУ «СШ «Строитель»</t>
  </si>
  <si>
    <t>Показатель 1 «Количество ежегодно разрабатываемых  положений»</t>
  </si>
  <si>
    <t>Показатель 1 «Количество мероприятий»</t>
  </si>
  <si>
    <t>Показатель 1 «Доля  ежегодно поощряемых штатных работников физической культуры и спорта»</t>
  </si>
  <si>
    <t>Показатель 1 «Количество ежегодно издаваемых постановлений»</t>
  </si>
  <si>
    <t>Показатель 1 «Доля спортсменов Северодвинска, включённых в сборные команды Архангельской области, от числа занимающихся  спортом»</t>
  </si>
  <si>
    <t>Показатель 1 «Количество изданных распоряжений»</t>
  </si>
  <si>
    <t>Показатель 1 «Количество оформленных заявок»</t>
  </si>
  <si>
    <t>Показатель 2 «Количество отремонтированных объектов благоустройства»</t>
  </si>
  <si>
    <t>Показатель 3 «Количество отремонтированных инженерных систем»</t>
  </si>
  <si>
    <t>Показатель 1 «Количество разработанных документов»</t>
  </si>
  <si>
    <t>Показатель 1 «Количество обустроенных площадок»</t>
  </si>
  <si>
    <t>Показатель 1 «Процент технической готовности объекта»</t>
  </si>
  <si>
    <t>Показатель 2 «Площадь обустроенного объекта»</t>
  </si>
  <si>
    <t>Показатель 1 «Количество обустроенных ограждающих конструкций»</t>
  </si>
  <si>
    <t>Показатель 2 «Протяженность ограждающей конструкции»</t>
  </si>
  <si>
    <t>Показатель 3 «Количество смонтированных систем защиты»</t>
  </si>
  <si>
    <t>Показатель 1 «Количество обустроенных тренажерных площадок»</t>
  </si>
  <si>
    <t>Показатель 2 «Количество приобретенного спортивного инвентаря и оборудования»</t>
  </si>
  <si>
    <t>Показатель 1 «Количество занимающихся в спортивных секциях, оснащенных современным спортивным инвентарем, оборудованием, аксессуарами и материалами»</t>
  </si>
  <si>
    <t>Мероприятие 1.01 «Проведение официальных муниципальных физкультурных мероприятий и спортивных мероприятий»</t>
  </si>
  <si>
    <t>Показатель 2 «Процент технической готовности детской площадки»</t>
  </si>
  <si>
    <t>Показатель 1 «Количество установленных детских тренажеров»</t>
  </si>
  <si>
    <t xml:space="preserve">Мероприятие 1.11 «Обеспечение участия спортсменов и спортивных команд МАУ «СШ «Строитель» в соревнованиях» </t>
  </si>
  <si>
    <t xml:space="preserve">Показатель 3 «Количество ежегодных комплексных физкультурных мероприятий и спортивных проектов среди различных категорий населения» </t>
  </si>
  <si>
    <t>Показатель 3 «Количество групп спортивной подготовки МАУ «СШ «Строитель» по олимпийским видам спорта»</t>
  </si>
  <si>
    <t>Показатель 5 «Количество занимающихся в  спортивных секциях и в физкультурно-оздоровительных группах МАУ «СШ «Строитель»</t>
  </si>
  <si>
    <t>Показатель 7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</si>
  <si>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 Задача 1 «Развитие физической культуры и массового спорта, в том числе подготовка спортивного резерва»</t>
  </si>
  <si>
    <t>Показатель 2 «Уровень выполнения муниципального задания МАУ «СШ «Строитель»</t>
  </si>
  <si>
    <t>Показатель 2  «Количество проведенных соревнований МАУ «СШ «Строитель»</t>
  </si>
  <si>
    <t>Показатель 3 «Количество городских и областных мероприятий с участием спортсменов и команд МАУ «СШ «Строитель»</t>
  </si>
  <si>
    <t>Показатель 1  «Количество разработанных и утвержденных документов на выполнение муниципального задания МАУ «СШ «Строитель» на год»</t>
  </si>
  <si>
    <t>Административное мероприятие 1.08  «Разработка календарного плана  соревнований МАУ «СШ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</si>
  <si>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МАУ «СШ «Строитель» и членов их семей»                  </t>
  </si>
  <si>
    <t>Показатель 1 «Количество сотрудников МАУ «СШ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</si>
  <si>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1 «Количество проведенных соревнований МАУ «СШ «Строитель»</t>
  </si>
  <si>
    <t>Показатель 2 «Количество городских и областных мероприятий с участием спортсменов и команд МАУ «СШ «Строитель»</t>
  </si>
  <si>
    <t>Показатель 2 «Количество спортсменов МАУ «СШ «Строитель», принявших участие в  соревнованиях областного и всероссийского  уровня»</t>
  </si>
  <si>
    <t>Мероприятие 1.01 «Проведение тренировочных мероприятий по подготовке к официальным областным, всероссийским и международным спортивным соревнованиям»</t>
  </si>
  <si>
    <t>Административное мероприятие 1.03 «Разработка  планов по подготовке к участию ведущих спортсменов МАУ «СШ «Строитель» в соревнованиях областного и всероссийского уровней»</t>
  </si>
  <si>
    <t>Подпрограмма 3 «Укрепление  материально-технической базы МАУ «СШ «Строитель»</t>
  </si>
  <si>
    <t>Задача 1 «Улучшение технического состояния объектов МАУ «СШ «Строитель»</t>
  </si>
  <si>
    <t>Показатель 1 «Количество часов работы физкультурно-оздоровительных и спортивных сооружений МАУ «СШ «Строитель» ежегодно»</t>
  </si>
  <si>
    <t>Показатель 2 «Количество часов официальных областных и всероссийских спортивных мероприятий, проводимых на спортивных сооружениях МАУ «СШ 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</si>
  <si>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МАУ «СШ «Строитель»</t>
  </si>
  <si>
    <t>Административное мероприятие 1.02 «Ежегодная разработка плана ремонта  объектов и инженерных систем МАУ «СШ «Строитель»</t>
  </si>
  <si>
    <t>Мероприятие 1.03 «Обустройство универсальной игровой площадки МАУ «СШ «Строитель»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</si>
  <si>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МАУ «СШ «Строитель»</t>
  </si>
  <si>
    <t>Мероприятие 1.05 «Обустройство хоккейной коробки МАУ «СШ «Строитель»</t>
  </si>
  <si>
    <t>Мероприятие 1.06 «Обустройство инженерными и техническими системами защиты объектов МАУ «СШ «Строитель»</t>
  </si>
  <si>
    <t>Мероприятие 1.07 «Обустройство тренажерной площадки МАУ «СШ «Строитель»</t>
  </si>
  <si>
    <t>Мероприятие 1.08 «Обустройство детской тренажерной площадки МАУ «СШ «Строитель»</t>
  </si>
  <si>
    <t xml:space="preserve"> Задача 2 «Повышение оснащенности МАУ «СШ «Строитель» спортивным инвентарем, оборудованием, аксессуарами и материалами»</t>
  </si>
  <si>
    <t>Показатель 1 «Уровень оснащенности спортивных секций МАУ «СШ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</si>
  <si>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МАУ «СШ «Строитель» необходимым инвентарем, оборудованием, аксессуарами и материалами»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</si>
  <si>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</si>
  <si>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Показатель 1  «Количество сотрудников МАУ «СШ «Строитель», получивших социально значимые выплаты»</t>
  </si>
  <si>
    <t>Мероприятие 1.13 «Финансовая поддержка МАУ «СШ «Строитель» при реализации ограничительных мер в условиях риска распространения COVID-19»</t>
  </si>
  <si>
    <t>Приложение 4</t>
  </si>
  <si>
    <t>Показатель 3 «Доля граждан среднего возраста, систематически занимающихся физической культурой и спортом (женщины 30-54 лет; мужчины 30-59 лет)»</t>
  </si>
  <si>
    <t>Показатель 1  «Количество приобретенного оборудования для обеспечения мероприятий, связанных с профилактикой распространения новой коронавирусной инфекцией (COVID-19)»</t>
  </si>
  <si>
    <t>Мероприятие 1.09 «Финансовое обеспечение мероприятий, связанных с профилактикой распространения новой коронавирусной инфекцией (COVID-19)»</t>
  </si>
  <si>
    <t xml:space="preserve"> Мероприятие 1.04 «Проведение сертификации и ресертификации спортивных объектов»</t>
  </si>
  <si>
    <t>Показатель 2  «Площадь объектов, обеспеченных содержанием»</t>
  </si>
  <si>
    <t>Показатель 1  «Количество объектов, обеспеченных содержанием»</t>
  </si>
  <si>
    <t>Мероприятие 1.10 «Содержание имущества, находящегося в оперативном управлении или предоставленного в безвозмездное пользование, включая оплату коммунальных услуг, имущественный налог»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</si>
</sst>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  <numFmt numFmtId="185" formatCode="_-* #,##0.00\ [$₽-419]_-;\-* #,##0.00\ [$₽-419]_-;_-* &quot;-&quot;??\ [$₽-419]_-;_-@_-"/>
    <numFmt numFmtId="186" formatCode="[$-FC19]d\ mmmm\ yyyy\ &quot;г.&quot;"/>
    <numFmt numFmtId="187" formatCode="000000"/>
    <numFmt numFmtId="188" formatCode="000000.0"/>
    <numFmt numFmtId="189" formatCode="000000.00"/>
    <numFmt numFmtId="190" formatCode="_-* #,##0.000_р_._-;\-* #,##0.0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30"/>
      <name val="Calibri"/>
      <family val="2"/>
    </font>
    <font>
      <sz val="16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11"/>
      <color rgb="FF0070C0"/>
      <name val="Calibri"/>
      <family val="2"/>
    </font>
    <font>
      <sz val="16"/>
      <color rgb="FF0070C0"/>
      <name val="Times New Roman"/>
      <family val="1"/>
    </font>
    <font>
      <b/>
      <sz val="16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9" fontId="3" fillId="0" borderId="10" xfId="57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3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35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10" fillId="3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36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37" borderId="0" xfId="0" applyFont="1" applyFill="1" applyAlignment="1">
      <alignment wrapText="1"/>
    </xf>
    <xf numFmtId="0" fontId="10" fillId="38" borderId="0" xfId="0" applyFont="1" applyFill="1" applyAlignment="1">
      <alignment wrapText="1"/>
    </xf>
    <xf numFmtId="0" fontId="10" fillId="37" borderId="20" xfId="0" applyFont="1" applyFill="1" applyBorder="1" applyAlignment="1">
      <alignment wrapText="1"/>
    </xf>
    <xf numFmtId="177" fontId="3" fillId="39" borderId="10" xfId="0" applyNumberFormat="1" applyFont="1" applyFill="1" applyBorder="1" applyAlignment="1">
      <alignment horizontal="center" vertical="center" wrapText="1"/>
    </xf>
    <xf numFmtId="3" fontId="3" fillId="39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vertical="center" wrapText="1"/>
    </xf>
    <xf numFmtId="0" fontId="4" fillId="39" borderId="0" xfId="0" applyFont="1" applyFill="1" applyBorder="1" applyAlignment="1">
      <alignment/>
    </xf>
    <xf numFmtId="0" fontId="3" fillId="32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177" fontId="3" fillId="34" borderId="10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vertical="top" wrapText="1"/>
    </xf>
    <xf numFmtId="0" fontId="3" fillId="41" borderId="10" xfId="0" applyFont="1" applyFill="1" applyBorder="1" applyAlignment="1">
      <alignment horizontal="center" vertical="center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vertical="center" wrapText="1"/>
    </xf>
    <xf numFmtId="176" fontId="3" fillId="41" borderId="10" xfId="0" applyNumberFormat="1" applyFont="1" applyFill="1" applyBorder="1" applyAlignment="1">
      <alignment horizontal="center" vertical="center" wrapText="1"/>
    </xf>
    <xf numFmtId="177" fontId="3" fillId="41" borderId="19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left" vertical="top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top" wrapText="1"/>
    </xf>
    <xf numFmtId="0" fontId="3" fillId="42" borderId="11" xfId="0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39" borderId="0" xfId="0" applyFont="1" applyFill="1" applyBorder="1" applyAlignment="1">
      <alignment/>
    </xf>
    <xf numFmtId="177" fontId="5" fillId="33" borderId="10" xfId="60" applyNumberFormat="1" applyFont="1" applyFill="1" applyBorder="1" applyAlignment="1">
      <alignment horizontal="center" vertical="center" wrapText="1"/>
    </xf>
    <xf numFmtId="177" fontId="3" fillId="33" borderId="10" xfId="60" applyNumberFormat="1" applyFont="1" applyFill="1" applyBorder="1" applyAlignment="1">
      <alignment horizontal="center" vertical="center" wrapText="1"/>
    </xf>
    <xf numFmtId="182" fontId="3" fillId="41" borderId="10" xfId="60" applyNumberFormat="1" applyFont="1" applyFill="1" applyBorder="1" applyAlignment="1">
      <alignment horizontal="center" vertical="center" wrapText="1"/>
    </xf>
    <xf numFmtId="180" fontId="3" fillId="41" borderId="10" xfId="60" applyNumberFormat="1" applyFont="1" applyFill="1" applyBorder="1" applyAlignment="1">
      <alignment horizontal="center" vertical="center" wrapText="1"/>
    </xf>
    <xf numFmtId="177" fontId="3" fillId="42" borderId="10" xfId="60" applyNumberFormat="1" applyFont="1" applyFill="1" applyBorder="1" applyAlignment="1">
      <alignment horizontal="center" vertical="center" wrapText="1"/>
    </xf>
    <xf numFmtId="177" fontId="3" fillId="43" borderId="10" xfId="60" applyNumberFormat="1" applyFont="1" applyFill="1" applyBorder="1" applyAlignment="1">
      <alignment horizontal="center" vertical="center" wrapText="1"/>
    </xf>
    <xf numFmtId="177" fontId="3" fillId="41" borderId="10" xfId="6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182" fontId="3" fillId="41" borderId="10" xfId="6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180" fontId="3" fillId="41" borderId="10" xfId="6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top" wrapText="1"/>
    </xf>
    <xf numFmtId="3" fontId="3" fillId="4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7" fontId="12" fillId="39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7" fontId="12" fillId="33" borderId="10" xfId="0" applyNumberFormat="1" applyFont="1" applyFill="1" applyBorder="1" applyAlignment="1">
      <alignment horizontal="center" vertical="center" wrapText="1"/>
    </xf>
    <xf numFmtId="177" fontId="12" fillId="42" borderId="10" xfId="0" applyNumberFormat="1" applyFont="1" applyFill="1" applyBorder="1" applyAlignment="1">
      <alignment horizontal="center" vertical="center" wrapText="1"/>
    </xf>
    <xf numFmtId="3" fontId="12" fillId="39" borderId="10" xfId="0" applyNumberFormat="1" applyFont="1" applyFill="1" applyBorder="1" applyAlignment="1">
      <alignment horizontal="center" vertical="center" wrapText="1"/>
    </xf>
    <xf numFmtId="177" fontId="12" fillId="41" borderId="10" xfId="0" applyNumberFormat="1" applyFont="1" applyFill="1" applyBorder="1" applyAlignment="1">
      <alignment horizontal="center" vertical="center" wrapText="1"/>
    </xf>
    <xf numFmtId="1" fontId="12" fillId="4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12" fillId="42" borderId="10" xfId="0" applyNumberFormat="1" applyFont="1" applyFill="1" applyBorder="1" applyAlignment="1">
      <alignment horizontal="center" vertical="center" wrapText="1"/>
    </xf>
    <xf numFmtId="177" fontId="12" fillId="42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77" fontId="12" fillId="42" borderId="19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177" fontId="12" fillId="41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5" fillId="0" borderId="0" xfId="0" applyFont="1" applyBorder="1" applyAlignment="1">
      <alignment/>
    </xf>
    <xf numFmtId="177" fontId="13" fillId="33" borderId="10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177" fontId="12" fillId="33" borderId="10" xfId="60" applyNumberFormat="1" applyFont="1" applyFill="1" applyBorder="1" applyAlignment="1">
      <alignment horizontal="center" vertical="center" wrapText="1"/>
    </xf>
    <xf numFmtId="180" fontId="59" fillId="41" borderId="10" xfId="6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177" fontId="59" fillId="41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177" fontId="59" fillId="42" borderId="10" xfId="0" applyNumberFormat="1" applyFont="1" applyFill="1" applyBorder="1" applyAlignment="1">
      <alignment horizontal="center" vertical="center" wrapText="1"/>
    </xf>
    <xf numFmtId="177" fontId="59" fillId="33" borderId="10" xfId="0" applyNumberFormat="1" applyFont="1" applyFill="1" applyBorder="1" applyAlignment="1">
      <alignment horizontal="center" vertical="center" wrapText="1"/>
    </xf>
    <xf numFmtId="177" fontId="60" fillId="33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177" fontId="62" fillId="41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3" fontId="62" fillId="0" borderId="10" xfId="0" applyNumberFormat="1" applyFont="1" applyFill="1" applyBorder="1" applyAlignment="1">
      <alignment horizontal="center" vertical="center" wrapText="1"/>
    </xf>
    <xf numFmtId="177" fontId="60" fillId="33" borderId="10" xfId="60" applyNumberFormat="1" applyFont="1" applyFill="1" applyBorder="1" applyAlignment="1">
      <alignment horizontal="center" vertical="center" wrapText="1"/>
    </xf>
    <xf numFmtId="177" fontId="59" fillId="33" borderId="10" xfId="60" applyNumberFormat="1" applyFont="1" applyFill="1" applyBorder="1" applyAlignment="1">
      <alignment horizontal="center" vertical="center" wrapText="1"/>
    </xf>
    <xf numFmtId="177" fontId="59" fillId="42" borderId="10" xfId="60" applyNumberFormat="1" applyFont="1" applyFill="1" applyBorder="1" applyAlignment="1">
      <alignment horizontal="center" vertical="center" wrapText="1"/>
    </xf>
    <xf numFmtId="177" fontId="62" fillId="42" borderId="10" xfId="0" applyNumberFormat="1" applyFont="1" applyFill="1" applyBorder="1" applyAlignment="1">
      <alignment horizontal="center" vertical="center" wrapText="1"/>
    </xf>
    <xf numFmtId="177" fontId="59" fillId="43" borderId="10" xfId="6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77" fontId="59" fillId="39" borderId="10" xfId="0" applyNumberFormat="1" applyFont="1" applyFill="1" applyBorder="1" applyAlignment="1">
      <alignment horizontal="center" vertical="center" wrapText="1"/>
    </xf>
    <xf numFmtId="177" fontId="60" fillId="34" borderId="10" xfId="0" applyNumberFormat="1" applyFont="1" applyFill="1" applyBorder="1" applyAlignment="1">
      <alignment horizontal="center" vertical="center" wrapText="1"/>
    </xf>
    <xf numFmtId="177" fontId="59" fillId="34" borderId="10" xfId="0" applyNumberFormat="1" applyFont="1" applyFill="1" applyBorder="1" applyAlignment="1">
      <alignment horizontal="center" vertical="center" wrapText="1"/>
    </xf>
    <xf numFmtId="177" fontId="59" fillId="41" borderId="10" xfId="60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left" vertical="top" wrapText="1"/>
    </xf>
    <xf numFmtId="177" fontId="61" fillId="33" borderId="10" xfId="0" applyNumberFormat="1" applyFont="1" applyFill="1" applyBorder="1" applyAlignment="1">
      <alignment horizontal="center" vertical="center" wrapText="1"/>
    </xf>
    <xf numFmtId="177" fontId="62" fillId="39" borderId="10" xfId="0" applyNumberFormat="1" applyFont="1" applyFill="1" applyBorder="1" applyAlignment="1">
      <alignment horizontal="center" vertical="center" wrapText="1"/>
    </xf>
    <xf numFmtId="177" fontId="62" fillId="34" borderId="10" xfId="0" applyNumberFormat="1" applyFont="1" applyFill="1" applyBorder="1" applyAlignment="1">
      <alignment horizontal="center" vertical="center" wrapText="1"/>
    </xf>
    <xf numFmtId="177" fontId="61" fillId="34" borderId="10" xfId="0" applyNumberFormat="1" applyFont="1" applyFill="1" applyBorder="1" applyAlignment="1">
      <alignment horizontal="center" vertical="center" wrapText="1"/>
    </xf>
    <xf numFmtId="177" fontId="62" fillId="0" borderId="10" xfId="0" applyNumberFormat="1" applyFont="1" applyFill="1" applyBorder="1" applyAlignment="1">
      <alignment horizontal="center" vertical="center" wrapText="1"/>
    </xf>
    <xf numFmtId="177" fontId="62" fillId="33" borderId="10" xfId="0" applyNumberFormat="1" applyFont="1" applyFill="1" applyBorder="1" applyAlignment="1">
      <alignment horizontal="center" vertical="center" wrapText="1"/>
    </xf>
    <xf numFmtId="180" fontId="62" fillId="41" borderId="10" xfId="60" applyNumberFormat="1" applyFont="1" applyFill="1" applyBorder="1" applyAlignment="1">
      <alignment horizontal="center" vertical="center" wrapText="1"/>
    </xf>
    <xf numFmtId="180" fontId="62" fillId="41" borderId="10" xfId="60" applyNumberFormat="1" applyFont="1" applyFill="1" applyBorder="1" applyAlignment="1">
      <alignment horizontal="center" vertical="center"/>
    </xf>
    <xf numFmtId="3" fontId="62" fillId="4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77" fontId="12" fillId="34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44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45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8"/>
  <sheetViews>
    <sheetView tabSelected="1" zoomScale="70" zoomScaleNormal="70" workbookViewId="0" topLeftCell="A64">
      <selection activeCell="H72" sqref="H72"/>
    </sheetView>
  </sheetViews>
  <sheetFormatPr defaultColWidth="9.00390625" defaultRowHeight="15"/>
  <cols>
    <col min="1" max="6" width="5.28125" style="106" customWidth="1"/>
    <col min="7" max="7" width="6.00390625" style="106" customWidth="1"/>
    <col min="8" max="8" width="46.00390625" style="106" customWidth="1"/>
    <col min="9" max="9" width="13.7109375" style="106" customWidth="1"/>
    <col min="10" max="13" width="13.28125" style="2" customWidth="1"/>
    <col min="14" max="14" width="13.00390625" style="2" bestFit="1" customWidth="1"/>
    <col min="15" max="15" width="17.8515625" style="148" customWidth="1"/>
    <col min="16" max="18" width="13.28125" style="2" customWidth="1"/>
    <col min="19" max="19" width="22.28125" style="2" customWidth="1"/>
    <col min="20" max="20" width="9.00390625" style="105" customWidth="1"/>
    <col min="21" max="27" width="9.00390625" style="3" customWidth="1"/>
    <col min="28" max="16384" width="9.00390625" style="1" customWidth="1"/>
  </cols>
  <sheetData>
    <row r="1" spans="1:20" s="3" customFormat="1" ht="20.25">
      <c r="A1" s="105"/>
      <c r="B1" s="105"/>
      <c r="C1" s="105"/>
      <c r="D1" s="105"/>
      <c r="E1" s="105"/>
      <c r="F1" s="105"/>
      <c r="G1" s="105"/>
      <c r="H1" s="105"/>
      <c r="I1" s="105"/>
      <c r="J1" s="13"/>
      <c r="K1" s="13" t="s">
        <v>165</v>
      </c>
      <c r="L1" s="13"/>
      <c r="M1" s="13"/>
      <c r="N1" s="13"/>
      <c r="O1" s="128"/>
      <c r="P1" s="13"/>
      <c r="Q1" s="13"/>
      <c r="R1" s="13"/>
      <c r="S1" s="13"/>
      <c r="T1" s="105"/>
    </row>
    <row r="2" spans="1:19" ht="15.75">
      <c r="A2" s="105"/>
      <c r="B2" s="105"/>
      <c r="C2" s="105"/>
      <c r="D2" s="105"/>
      <c r="E2" s="105"/>
      <c r="F2" s="105"/>
      <c r="G2" s="105"/>
      <c r="H2" s="105"/>
      <c r="I2" s="105"/>
      <c r="J2" s="13"/>
      <c r="K2" s="203" t="s">
        <v>20</v>
      </c>
      <c r="L2" s="204"/>
      <c r="M2" s="204"/>
      <c r="N2" s="204"/>
      <c r="O2" s="204"/>
      <c r="P2" s="204"/>
      <c r="Q2" s="204"/>
      <c r="R2" s="204"/>
      <c r="S2" s="204"/>
    </row>
    <row r="3" spans="1:19" ht="15.75">
      <c r="A3" s="105"/>
      <c r="B3" s="105"/>
      <c r="C3" s="105"/>
      <c r="D3" s="105"/>
      <c r="E3" s="105"/>
      <c r="F3" s="105"/>
      <c r="G3" s="105"/>
      <c r="H3" s="105"/>
      <c r="I3" s="105"/>
      <c r="J3" s="101"/>
      <c r="K3" s="205" t="s">
        <v>99</v>
      </c>
      <c r="L3" s="204"/>
      <c r="M3" s="204"/>
      <c r="N3" s="204"/>
      <c r="O3" s="204"/>
      <c r="P3" s="204"/>
      <c r="Q3" s="204"/>
      <c r="R3" s="204"/>
      <c r="S3" s="204"/>
    </row>
    <row r="4" spans="1:19" ht="15" customHeight="1">
      <c r="A4" s="105"/>
      <c r="B4" s="105"/>
      <c r="C4" s="105"/>
      <c r="D4" s="105"/>
      <c r="E4" s="105"/>
      <c r="F4" s="105"/>
      <c r="G4" s="105"/>
      <c r="H4" s="105"/>
      <c r="I4" s="105"/>
      <c r="J4" s="13"/>
      <c r="K4" s="203" t="s">
        <v>88</v>
      </c>
      <c r="L4" s="206"/>
      <c r="M4" s="206"/>
      <c r="N4" s="206"/>
      <c r="O4" s="206"/>
      <c r="P4" s="206"/>
      <c r="Q4" s="206"/>
      <c r="R4" s="206"/>
      <c r="S4" s="206"/>
    </row>
    <row r="5" spans="1:19" ht="15.75">
      <c r="A5" s="105"/>
      <c r="B5" s="105"/>
      <c r="C5" s="105"/>
      <c r="D5" s="105"/>
      <c r="E5" s="105"/>
      <c r="F5" s="105"/>
      <c r="G5" s="105"/>
      <c r="H5" s="105"/>
      <c r="I5" s="105"/>
      <c r="J5" s="13"/>
      <c r="K5" s="205" t="s">
        <v>65</v>
      </c>
      <c r="L5" s="204"/>
      <c r="M5" s="204"/>
      <c r="N5" s="204"/>
      <c r="O5" s="204"/>
      <c r="P5" s="204"/>
      <c r="Q5" s="204"/>
      <c r="R5" s="204"/>
      <c r="S5" s="204"/>
    </row>
    <row r="6" spans="1:22" ht="15.75">
      <c r="A6" s="105"/>
      <c r="B6" s="105"/>
      <c r="C6" s="105"/>
      <c r="D6" s="105"/>
      <c r="E6" s="105"/>
      <c r="F6" s="105"/>
      <c r="G6" s="105"/>
      <c r="H6" s="105"/>
      <c r="I6" s="105"/>
      <c r="J6" s="13"/>
      <c r="K6" s="205" t="s">
        <v>71</v>
      </c>
      <c r="L6" s="204"/>
      <c r="M6" s="204"/>
      <c r="N6" s="204"/>
      <c r="O6" s="204"/>
      <c r="P6" s="204"/>
      <c r="Q6" s="204"/>
      <c r="R6" s="204"/>
      <c r="S6" s="204"/>
      <c r="V6" s="91"/>
    </row>
    <row r="7" spans="1:19" ht="20.25">
      <c r="A7" s="105"/>
      <c r="B7" s="105"/>
      <c r="C7" s="105"/>
      <c r="D7" s="105"/>
      <c r="E7" s="105"/>
      <c r="F7" s="105"/>
      <c r="G7" s="105"/>
      <c r="H7" s="105"/>
      <c r="I7" s="105"/>
      <c r="J7" s="13"/>
      <c r="K7" s="13"/>
      <c r="L7" s="13"/>
      <c r="M7" s="13"/>
      <c r="N7" s="13"/>
      <c r="O7" s="128"/>
      <c r="P7" s="13"/>
      <c r="Q7" s="13"/>
      <c r="R7" s="14"/>
      <c r="S7" s="13"/>
    </row>
    <row r="8" spans="1:19" ht="20.25">
      <c r="A8" s="105"/>
      <c r="B8" s="105"/>
      <c r="C8" s="105"/>
      <c r="D8" s="105"/>
      <c r="E8" s="105"/>
      <c r="F8" s="105"/>
      <c r="G8" s="105"/>
      <c r="H8" s="105"/>
      <c r="I8" s="105"/>
      <c r="J8" s="13"/>
      <c r="K8" s="13"/>
      <c r="L8" s="13"/>
      <c r="M8" s="13"/>
      <c r="N8" s="13"/>
      <c r="O8" s="128"/>
      <c r="P8" s="13"/>
      <c r="Q8" s="13"/>
      <c r="R8" s="14"/>
      <c r="S8" s="15"/>
    </row>
    <row r="9" spans="2:19" ht="20.25">
      <c r="B9" s="15"/>
      <c r="C9" s="15"/>
      <c r="D9" s="15"/>
      <c r="E9" s="15"/>
      <c r="F9" s="15"/>
      <c r="G9" s="15"/>
      <c r="I9" s="15" t="s">
        <v>17</v>
      </c>
      <c r="J9" s="15"/>
      <c r="K9" s="15"/>
      <c r="L9" s="15"/>
      <c r="M9" s="15"/>
      <c r="N9" s="15"/>
      <c r="O9" s="129"/>
      <c r="P9" s="15"/>
      <c r="Q9" s="15"/>
      <c r="R9" s="15"/>
      <c r="S9" s="15"/>
    </row>
    <row r="10" spans="2:19" ht="20.25">
      <c r="B10" s="15"/>
      <c r="C10" s="15"/>
      <c r="D10" s="15"/>
      <c r="E10" s="15"/>
      <c r="F10" s="15"/>
      <c r="G10" s="15"/>
      <c r="I10" s="15" t="s">
        <v>86</v>
      </c>
      <c r="J10" s="15"/>
      <c r="K10" s="15"/>
      <c r="L10" s="15"/>
      <c r="M10" s="15"/>
      <c r="N10" s="15"/>
      <c r="O10" s="129"/>
      <c r="P10" s="15"/>
      <c r="Q10" s="15"/>
      <c r="R10" s="15"/>
      <c r="S10" s="15"/>
    </row>
    <row r="11" spans="2:19" ht="20.25">
      <c r="B11" s="15"/>
      <c r="C11" s="15"/>
      <c r="D11" s="15"/>
      <c r="E11" s="15"/>
      <c r="F11" s="15"/>
      <c r="G11" s="15"/>
      <c r="I11" s="15" t="s">
        <v>87</v>
      </c>
      <c r="J11" s="15"/>
      <c r="K11" s="15"/>
      <c r="L11" s="15"/>
      <c r="M11" s="15"/>
      <c r="N11" s="15"/>
      <c r="O11" s="129"/>
      <c r="P11" s="15"/>
      <c r="Q11" s="15"/>
      <c r="R11" s="15"/>
      <c r="S11" s="13"/>
    </row>
    <row r="12" spans="1:19" ht="20.25">
      <c r="A12" s="13"/>
      <c r="B12" s="13"/>
      <c r="C12" s="13"/>
      <c r="D12" s="13"/>
      <c r="E12" s="13"/>
      <c r="F12" s="13"/>
      <c r="G12" s="13"/>
      <c r="H12" s="15"/>
      <c r="I12" s="15"/>
      <c r="J12" s="15"/>
      <c r="K12" s="15"/>
      <c r="L12" s="13"/>
      <c r="M12" s="13"/>
      <c r="N12" s="13"/>
      <c r="O12" s="128"/>
      <c r="P12" s="13"/>
      <c r="Q12" s="13"/>
      <c r="R12" s="13"/>
      <c r="S12" s="13"/>
    </row>
    <row r="13" spans="1:20" ht="2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5"/>
      <c r="L13" s="13"/>
      <c r="M13" s="13"/>
      <c r="N13" s="13"/>
      <c r="O13" s="128"/>
      <c r="P13" s="13"/>
      <c r="Q13" s="13"/>
      <c r="R13" s="13"/>
      <c r="S13" s="207"/>
      <c r="T13" s="207"/>
    </row>
    <row r="14" spans="1:20" ht="56.25" customHeight="1">
      <c r="A14" s="194" t="s">
        <v>53</v>
      </c>
      <c r="B14" s="195"/>
      <c r="C14" s="195"/>
      <c r="D14" s="195"/>
      <c r="E14" s="195"/>
      <c r="F14" s="195"/>
      <c r="G14" s="198" t="s">
        <v>26</v>
      </c>
      <c r="H14" s="192" t="s">
        <v>0</v>
      </c>
      <c r="I14" s="192" t="s">
        <v>1</v>
      </c>
      <c r="J14" s="201" t="s">
        <v>2</v>
      </c>
      <c r="K14" s="201"/>
      <c r="L14" s="201"/>
      <c r="M14" s="201"/>
      <c r="N14" s="201"/>
      <c r="O14" s="201"/>
      <c r="P14" s="201"/>
      <c r="Q14" s="201"/>
      <c r="R14" s="202"/>
      <c r="S14" s="200" t="s">
        <v>3</v>
      </c>
      <c r="T14" s="200"/>
    </row>
    <row r="15" spans="1:28" ht="125.25" customHeight="1">
      <c r="A15" s="98" t="s">
        <v>10</v>
      </c>
      <c r="B15" s="99" t="s">
        <v>18</v>
      </c>
      <c r="C15" s="99" t="s">
        <v>54</v>
      </c>
      <c r="D15" s="99" t="s">
        <v>19</v>
      </c>
      <c r="E15" s="196" t="s">
        <v>100</v>
      </c>
      <c r="F15" s="197"/>
      <c r="G15" s="199"/>
      <c r="H15" s="193"/>
      <c r="I15" s="193"/>
      <c r="J15" s="4">
        <v>2016</v>
      </c>
      <c r="K15" s="4">
        <v>2017</v>
      </c>
      <c r="L15" s="4">
        <v>2018</v>
      </c>
      <c r="M15" s="4">
        <v>2019</v>
      </c>
      <c r="N15" s="4">
        <v>2020</v>
      </c>
      <c r="O15" s="130">
        <v>2021</v>
      </c>
      <c r="P15" s="4">
        <v>2022</v>
      </c>
      <c r="Q15" s="4">
        <v>2023</v>
      </c>
      <c r="R15" s="4">
        <v>2024</v>
      </c>
      <c r="S15" s="4" t="s">
        <v>4</v>
      </c>
      <c r="T15" s="4" t="s">
        <v>5</v>
      </c>
      <c r="AB15" s="3"/>
    </row>
    <row r="16" spans="1:28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131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AB16" s="3"/>
    </row>
    <row r="17" spans="1:28" ht="31.5">
      <c r="A17" s="42" t="s">
        <v>52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/>
      <c r="H17" s="120" t="s">
        <v>86</v>
      </c>
      <c r="I17" s="43" t="s">
        <v>7</v>
      </c>
      <c r="J17" s="44">
        <f>SUM(J32,J101,J130)</f>
        <v>37439.9</v>
      </c>
      <c r="K17" s="44">
        <f>SUM(K32,K101,K130)</f>
        <v>38674.9</v>
      </c>
      <c r="L17" s="44">
        <f>SUM(L32,L101,L130)</f>
        <v>49458.600000000006</v>
      </c>
      <c r="M17" s="44">
        <f aca="true" t="shared" si="0" ref="M17:R17">SUM(M18:M20)</f>
        <v>68315.9</v>
      </c>
      <c r="N17" s="44">
        <f t="shared" si="0"/>
        <v>54527.59416</v>
      </c>
      <c r="O17" s="177">
        <f t="shared" si="0"/>
        <v>51291.42751</v>
      </c>
      <c r="P17" s="184">
        <f t="shared" si="0"/>
        <v>36907.51968</v>
      </c>
      <c r="Q17" s="184">
        <f t="shared" si="0"/>
        <v>37007.50982</v>
      </c>
      <c r="R17" s="184">
        <f t="shared" si="0"/>
        <v>37107.64982</v>
      </c>
      <c r="S17" s="184">
        <f aca="true" t="shared" si="1" ref="S17:S24">SUM(J17:R17)</f>
        <v>410731.00099</v>
      </c>
      <c r="T17" s="42">
        <v>2024</v>
      </c>
      <c r="AB17" s="3"/>
    </row>
    <row r="18" spans="1:28" ht="20.25">
      <c r="A18" s="42" t="s">
        <v>52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2</v>
      </c>
      <c r="H18" s="45" t="s">
        <v>25</v>
      </c>
      <c r="I18" s="43" t="s">
        <v>7</v>
      </c>
      <c r="J18" s="69">
        <f>SUM(J33,J102)</f>
        <v>245</v>
      </c>
      <c r="K18" s="69">
        <f>K131</f>
        <v>1450</v>
      </c>
      <c r="L18" s="69">
        <f aca="true" t="shared" si="2" ref="L18:R18">L22</f>
        <v>1988.9</v>
      </c>
      <c r="M18" s="69">
        <f t="shared" si="2"/>
        <v>5390</v>
      </c>
      <c r="N18" s="69">
        <f>N22</f>
        <v>1859.3139999999999</v>
      </c>
      <c r="O18" s="191">
        <f t="shared" si="2"/>
        <v>0</v>
      </c>
      <c r="P18" s="69">
        <f t="shared" si="2"/>
        <v>0</v>
      </c>
      <c r="Q18" s="69">
        <f t="shared" si="2"/>
        <v>0</v>
      </c>
      <c r="R18" s="69">
        <f t="shared" si="2"/>
        <v>0</v>
      </c>
      <c r="S18" s="69">
        <f t="shared" si="1"/>
        <v>10933.214</v>
      </c>
      <c r="T18" s="43">
        <v>2021</v>
      </c>
      <c r="AB18" s="3"/>
    </row>
    <row r="19" spans="1:28" ht="20.25">
      <c r="A19" s="42" t="s">
        <v>52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3</v>
      </c>
      <c r="H19" s="45" t="s">
        <v>24</v>
      </c>
      <c r="I19" s="43" t="s">
        <v>7</v>
      </c>
      <c r="J19" s="69">
        <f>SUM(J34,J103,J132)</f>
        <v>27094.9</v>
      </c>
      <c r="K19" s="69">
        <f>SUM(K34,K101,K132)</f>
        <v>27024.9</v>
      </c>
      <c r="L19" s="69">
        <f>SUM(L34,L101,L132)</f>
        <v>26369.7</v>
      </c>
      <c r="M19" s="69">
        <v>37975.9</v>
      </c>
      <c r="N19" s="69">
        <f>N23</f>
        <v>27668.280160000002</v>
      </c>
      <c r="O19" s="178">
        <f>O23</f>
        <v>31291.42751</v>
      </c>
      <c r="P19" s="183">
        <f>P23</f>
        <v>26207.51968</v>
      </c>
      <c r="Q19" s="183">
        <f>SUM(Q34,Q101,Q132)</f>
        <v>26207.50982</v>
      </c>
      <c r="R19" s="183">
        <f>SUM(R34,R101,R132)</f>
        <v>26207.64982</v>
      </c>
      <c r="S19" s="183">
        <f t="shared" si="1"/>
        <v>256047.78699</v>
      </c>
      <c r="T19" s="43">
        <v>2024</v>
      </c>
      <c r="AB19" s="3"/>
    </row>
    <row r="20" spans="1:28" ht="20.25">
      <c r="A20" s="42" t="s">
        <v>52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4</v>
      </c>
      <c r="H20" s="45" t="s">
        <v>64</v>
      </c>
      <c r="I20" s="43" t="s">
        <v>7</v>
      </c>
      <c r="J20" s="69">
        <f aca="true" t="shared" si="3" ref="J20:Q20">J35</f>
        <v>10100</v>
      </c>
      <c r="K20" s="69">
        <f t="shared" si="3"/>
        <v>10200</v>
      </c>
      <c r="L20" s="69">
        <f t="shared" si="3"/>
        <v>21100</v>
      </c>
      <c r="M20" s="69">
        <f t="shared" si="3"/>
        <v>24950</v>
      </c>
      <c r="N20" s="69">
        <f t="shared" si="3"/>
        <v>25000</v>
      </c>
      <c r="O20" s="178">
        <f t="shared" si="3"/>
        <v>20000</v>
      </c>
      <c r="P20" s="69">
        <f t="shared" si="3"/>
        <v>10700</v>
      </c>
      <c r="Q20" s="69">
        <f t="shared" si="3"/>
        <v>10800</v>
      </c>
      <c r="R20" s="69">
        <v>10900</v>
      </c>
      <c r="S20" s="183">
        <f t="shared" si="1"/>
        <v>143750</v>
      </c>
      <c r="T20" s="43">
        <v>2024</v>
      </c>
      <c r="AB20" s="3"/>
    </row>
    <row r="21" spans="1:28" ht="94.5">
      <c r="A21" s="42" t="s">
        <v>52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63" t="s">
        <v>49</v>
      </c>
      <c r="I21" s="61" t="s">
        <v>7</v>
      </c>
      <c r="J21" s="59">
        <f aca="true" t="shared" si="4" ref="J21:R21">SUM(J22,J23,J24)</f>
        <v>37439.9</v>
      </c>
      <c r="K21" s="59">
        <f t="shared" si="4"/>
        <v>38674.9</v>
      </c>
      <c r="L21" s="59">
        <f t="shared" si="4"/>
        <v>49458.600000000006</v>
      </c>
      <c r="M21" s="59">
        <f t="shared" si="4"/>
        <v>68315.9</v>
      </c>
      <c r="N21" s="59">
        <f t="shared" si="4"/>
        <v>54527.59416</v>
      </c>
      <c r="O21" s="176">
        <f t="shared" si="4"/>
        <v>51291.42751</v>
      </c>
      <c r="P21" s="182">
        <f t="shared" si="4"/>
        <v>36907.51968</v>
      </c>
      <c r="Q21" s="182">
        <f t="shared" si="4"/>
        <v>37007.50982</v>
      </c>
      <c r="R21" s="182">
        <f t="shared" si="4"/>
        <v>37107.64982</v>
      </c>
      <c r="S21" s="59">
        <f t="shared" si="1"/>
        <v>410731.00099</v>
      </c>
      <c r="T21" s="43">
        <v>2024</v>
      </c>
      <c r="AB21" s="3"/>
    </row>
    <row r="22" spans="1:20" s="3" customFormat="1" ht="20.25">
      <c r="A22" s="42" t="s">
        <v>52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25</v>
      </c>
      <c r="I22" s="4" t="s">
        <v>7</v>
      </c>
      <c r="J22" s="7">
        <f>SUM(J102,J33)</f>
        <v>245</v>
      </c>
      <c r="K22" s="7">
        <v>1450</v>
      </c>
      <c r="L22" s="7">
        <f aca="true" t="shared" si="5" ref="L22:S22">SUM(L33,L102,L131)</f>
        <v>1988.9</v>
      </c>
      <c r="M22" s="7">
        <f t="shared" si="5"/>
        <v>5390</v>
      </c>
      <c r="N22" s="7">
        <f t="shared" si="5"/>
        <v>1859.3139999999999</v>
      </c>
      <c r="O22" s="133">
        <f t="shared" si="5"/>
        <v>0</v>
      </c>
      <c r="P22" s="7">
        <f t="shared" si="5"/>
        <v>0</v>
      </c>
      <c r="Q22" s="7">
        <f t="shared" si="5"/>
        <v>0</v>
      </c>
      <c r="R22" s="7">
        <f t="shared" si="5"/>
        <v>0</v>
      </c>
      <c r="S22" s="7">
        <f t="shared" si="5"/>
        <v>10933.214</v>
      </c>
      <c r="T22" s="43">
        <v>2021</v>
      </c>
    </row>
    <row r="23" spans="1:28" ht="20.25">
      <c r="A23" s="42" t="s">
        <v>52</v>
      </c>
      <c r="B23" s="61">
        <v>1</v>
      </c>
      <c r="C23" s="61">
        <v>0</v>
      </c>
      <c r="D23" s="61">
        <v>0</v>
      </c>
      <c r="E23" s="61">
        <v>0</v>
      </c>
      <c r="F23" s="61">
        <v>0</v>
      </c>
      <c r="G23" s="61">
        <v>3</v>
      </c>
      <c r="H23" s="63" t="s">
        <v>24</v>
      </c>
      <c r="I23" s="61" t="s">
        <v>7</v>
      </c>
      <c r="J23" s="59">
        <f>SUM(J34,J103,J132)</f>
        <v>27094.9</v>
      </c>
      <c r="K23" s="59">
        <f>SUM(K34,K103,K132)</f>
        <v>27024.9</v>
      </c>
      <c r="L23" s="59">
        <f>SUM(L34,L103,L132)</f>
        <v>26369.7</v>
      </c>
      <c r="M23" s="59">
        <v>37975.9</v>
      </c>
      <c r="N23" s="59">
        <f>SUM(N34,N103,N132)</f>
        <v>27668.280160000002</v>
      </c>
      <c r="O23" s="176">
        <f>SUM(O34,O103,O132)</f>
        <v>31291.42751</v>
      </c>
      <c r="P23" s="182">
        <f>SUM(P34,P103,P132)</f>
        <v>26207.51968</v>
      </c>
      <c r="Q23" s="182">
        <f>SUM(Q34,Q103,Q132)</f>
        <v>26207.50982</v>
      </c>
      <c r="R23" s="182">
        <f>SUM(R34,R103,R132)</f>
        <v>26207.64982</v>
      </c>
      <c r="S23" s="185">
        <f t="shared" si="1"/>
        <v>256047.78699</v>
      </c>
      <c r="T23" s="43">
        <v>2024</v>
      </c>
      <c r="AB23" s="3"/>
    </row>
    <row r="24" spans="1:28" ht="20.25">
      <c r="A24" s="42" t="s">
        <v>52</v>
      </c>
      <c r="B24" s="61">
        <v>1</v>
      </c>
      <c r="C24" s="61">
        <v>0</v>
      </c>
      <c r="D24" s="61">
        <v>0</v>
      </c>
      <c r="E24" s="61">
        <v>0</v>
      </c>
      <c r="F24" s="61">
        <v>0</v>
      </c>
      <c r="G24" s="61">
        <v>4</v>
      </c>
      <c r="H24" s="63" t="s">
        <v>64</v>
      </c>
      <c r="I24" s="61" t="s">
        <v>7</v>
      </c>
      <c r="J24" s="59">
        <f aca="true" t="shared" si="6" ref="J24:R24">J39</f>
        <v>10100</v>
      </c>
      <c r="K24" s="59">
        <f t="shared" si="6"/>
        <v>10200</v>
      </c>
      <c r="L24" s="59">
        <f t="shared" si="6"/>
        <v>21100</v>
      </c>
      <c r="M24" s="59">
        <f t="shared" si="6"/>
        <v>24950</v>
      </c>
      <c r="N24" s="59">
        <f t="shared" si="6"/>
        <v>25000</v>
      </c>
      <c r="O24" s="176">
        <f t="shared" si="6"/>
        <v>20000</v>
      </c>
      <c r="P24" s="59">
        <f t="shared" si="6"/>
        <v>10700</v>
      </c>
      <c r="Q24" s="59">
        <f t="shared" si="6"/>
        <v>10800</v>
      </c>
      <c r="R24" s="59">
        <f t="shared" si="6"/>
        <v>10900</v>
      </c>
      <c r="S24" s="7">
        <f t="shared" si="1"/>
        <v>143750</v>
      </c>
      <c r="T24" s="43">
        <v>2024</v>
      </c>
      <c r="AB24" s="3"/>
    </row>
    <row r="25" spans="1:28" ht="78.75">
      <c r="A25" s="42" t="s">
        <v>52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9" t="s">
        <v>83</v>
      </c>
      <c r="I25" s="4" t="s">
        <v>16</v>
      </c>
      <c r="J25" s="7">
        <v>27.3</v>
      </c>
      <c r="K25" s="7">
        <v>27.4</v>
      </c>
      <c r="L25" s="7">
        <v>27.5</v>
      </c>
      <c r="M25" s="7">
        <v>34</v>
      </c>
      <c r="N25" s="7">
        <v>35</v>
      </c>
      <c r="O25" s="133">
        <v>44.2</v>
      </c>
      <c r="P25" s="7">
        <v>47.2</v>
      </c>
      <c r="Q25" s="7">
        <v>50.3</v>
      </c>
      <c r="R25" s="7">
        <v>55</v>
      </c>
      <c r="S25" s="7">
        <v>55</v>
      </c>
      <c r="T25" s="43">
        <v>2024</v>
      </c>
      <c r="AB25" s="3"/>
    </row>
    <row r="26" spans="1:48" ht="47.25">
      <c r="A26" s="42" t="s">
        <v>52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9" t="s">
        <v>101</v>
      </c>
      <c r="I26" s="4" t="s">
        <v>16</v>
      </c>
      <c r="J26" s="8"/>
      <c r="K26" s="8"/>
      <c r="L26" s="8"/>
      <c r="M26" s="8"/>
      <c r="N26" s="7">
        <v>84.5</v>
      </c>
      <c r="O26" s="133">
        <v>85</v>
      </c>
      <c r="P26" s="7">
        <v>85.5</v>
      </c>
      <c r="Q26" s="7">
        <v>86.8</v>
      </c>
      <c r="R26" s="7">
        <v>88.3</v>
      </c>
      <c r="S26" s="7">
        <v>88.3</v>
      </c>
      <c r="T26" s="43">
        <v>2024</v>
      </c>
      <c r="AB26" s="3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</row>
    <row r="27" spans="1:48" ht="63">
      <c r="A27" s="42" t="s">
        <v>52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/>
      <c r="H27" s="9" t="s">
        <v>166</v>
      </c>
      <c r="I27" s="4" t="s">
        <v>16</v>
      </c>
      <c r="J27" s="8"/>
      <c r="K27" s="8"/>
      <c r="L27" s="8"/>
      <c r="M27" s="8"/>
      <c r="N27" s="7">
        <v>22</v>
      </c>
      <c r="O27" s="133">
        <v>28</v>
      </c>
      <c r="P27" s="7">
        <v>35</v>
      </c>
      <c r="Q27" s="7">
        <v>46</v>
      </c>
      <c r="R27" s="7">
        <v>49.8</v>
      </c>
      <c r="S27" s="7">
        <v>49.8</v>
      </c>
      <c r="T27" s="43">
        <v>2024</v>
      </c>
      <c r="AB27" s="3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</row>
    <row r="28" spans="1:48" ht="63">
      <c r="A28" s="42" t="s">
        <v>52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/>
      <c r="H28" s="9" t="s">
        <v>102</v>
      </c>
      <c r="I28" s="4" t="s">
        <v>16</v>
      </c>
      <c r="J28" s="8"/>
      <c r="K28" s="8"/>
      <c r="L28" s="8"/>
      <c r="M28" s="8"/>
      <c r="N28" s="7">
        <v>13</v>
      </c>
      <c r="O28" s="133">
        <v>15</v>
      </c>
      <c r="P28" s="7">
        <v>18.8</v>
      </c>
      <c r="Q28" s="7">
        <v>21.1</v>
      </c>
      <c r="R28" s="7">
        <v>23.5</v>
      </c>
      <c r="S28" s="7">
        <v>23.5</v>
      </c>
      <c r="T28" s="43">
        <v>2024</v>
      </c>
      <c r="AB28" s="3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</row>
    <row r="29" spans="1:48" ht="63">
      <c r="A29" s="42" t="s">
        <v>52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/>
      <c r="H29" s="9" t="s">
        <v>132</v>
      </c>
      <c r="I29" s="4" t="s">
        <v>9</v>
      </c>
      <c r="J29" s="8">
        <v>3100</v>
      </c>
      <c r="K29" s="8">
        <v>3150</v>
      </c>
      <c r="L29" s="8">
        <v>3200</v>
      </c>
      <c r="M29" s="8">
        <v>3250</v>
      </c>
      <c r="N29" s="8">
        <f>3300-700</f>
        <v>2600</v>
      </c>
      <c r="O29" s="134">
        <v>3350</v>
      </c>
      <c r="P29" s="8">
        <v>3350</v>
      </c>
      <c r="Q29" s="8">
        <v>3350</v>
      </c>
      <c r="R29" s="8">
        <v>3400</v>
      </c>
      <c r="S29" s="8">
        <f>R29</f>
        <v>3400</v>
      </c>
      <c r="T29" s="43">
        <v>2024</v>
      </c>
      <c r="AB29" s="3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</row>
    <row r="30" spans="1:48" ht="78.75">
      <c r="A30" s="42" t="s">
        <v>52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/>
      <c r="H30" s="9" t="s">
        <v>103</v>
      </c>
      <c r="I30" s="4" t="s">
        <v>16</v>
      </c>
      <c r="J30" s="8"/>
      <c r="K30" s="8"/>
      <c r="L30" s="8"/>
      <c r="M30" s="8"/>
      <c r="N30" s="8">
        <v>15</v>
      </c>
      <c r="O30" s="134">
        <v>35</v>
      </c>
      <c r="P30" s="8">
        <v>55</v>
      </c>
      <c r="Q30" s="8">
        <v>75</v>
      </c>
      <c r="R30" s="8">
        <v>100</v>
      </c>
      <c r="S30" s="8">
        <v>100</v>
      </c>
      <c r="T30" s="43">
        <v>2024</v>
      </c>
      <c r="AB30" s="3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1:28" s="64" customFormat="1" ht="63">
      <c r="A31" s="42" t="s">
        <v>52</v>
      </c>
      <c r="B31" s="61">
        <v>1</v>
      </c>
      <c r="C31" s="61">
        <v>0</v>
      </c>
      <c r="D31" s="61">
        <v>0</v>
      </c>
      <c r="E31" s="61">
        <v>0</v>
      </c>
      <c r="F31" s="61">
        <v>0</v>
      </c>
      <c r="G31" s="61"/>
      <c r="H31" s="63" t="s">
        <v>133</v>
      </c>
      <c r="I31" s="61" t="s">
        <v>16</v>
      </c>
      <c r="J31" s="59">
        <v>1.3</v>
      </c>
      <c r="K31" s="59">
        <v>1.6</v>
      </c>
      <c r="L31" s="59">
        <v>0.3</v>
      </c>
      <c r="M31" s="59">
        <v>0.8</v>
      </c>
      <c r="N31" s="59">
        <v>0.4</v>
      </c>
      <c r="O31" s="132">
        <v>0.5</v>
      </c>
      <c r="P31" s="59">
        <v>0.5</v>
      </c>
      <c r="Q31" s="59">
        <v>0.5</v>
      </c>
      <c r="R31" s="59">
        <v>0.6</v>
      </c>
      <c r="S31" s="59">
        <v>0.6</v>
      </c>
      <c r="T31" s="43">
        <v>2024</v>
      </c>
      <c r="U31" s="3"/>
      <c r="V31" s="3"/>
      <c r="W31" s="3"/>
      <c r="X31" s="3"/>
      <c r="Y31" s="3"/>
      <c r="Z31" s="3"/>
      <c r="AA31" s="3"/>
      <c r="AB31" s="3"/>
    </row>
    <row r="32" spans="1:28" ht="63">
      <c r="A32" s="42" t="s">
        <v>52</v>
      </c>
      <c r="B32" s="32">
        <v>1</v>
      </c>
      <c r="C32" s="32">
        <v>1</v>
      </c>
      <c r="D32" s="32">
        <v>0</v>
      </c>
      <c r="E32" s="32">
        <v>0</v>
      </c>
      <c r="F32" s="32">
        <v>0</v>
      </c>
      <c r="G32" s="32"/>
      <c r="H32" s="34" t="s">
        <v>21</v>
      </c>
      <c r="I32" s="100" t="s">
        <v>7</v>
      </c>
      <c r="J32" s="33">
        <f>SUM(J33:J35)</f>
        <v>29084.9</v>
      </c>
      <c r="K32" s="33">
        <f>SUM(K33:K35)</f>
        <v>29224.9</v>
      </c>
      <c r="L32" s="33">
        <f>SUM(L33,L34:L35)</f>
        <v>41578.600000000006</v>
      </c>
      <c r="M32" s="33">
        <f>SUM(M33:M34:M35)</f>
        <v>45584.74584</v>
      </c>
      <c r="N32" s="33">
        <f>SUM(N33,N34,N35)</f>
        <v>47742.49416</v>
      </c>
      <c r="O32" s="159">
        <f>SUM(O33,O34,O35)</f>
        <v>38966.52751</v>
      </c>
      <c r="P32" s="181">
        <f>SUM(P33,P34,P35)</f>
        <v>30227.51968</v>
      </c>
      <c r="Q32" s="181">
        <f>SUM(Q33,Q34,Q35)</f>
        <v>30327.50982</v>
      </c>
      <c r="R32" s="181">
        <f>SUM(R33,R34,R35)</f>
        <v>30427.64982</v>
      </c>
      <c r="S32" s="181">
        <f aca="true" t="shared" si="7" ref="S32:S39">SUM(J32:R32)</f>
        <v>323164.84683</v>
      </c>
      <c r="T32" s="43">
        <v>2024</v>
      </c>
      <c r="AB32" s="3"/>
    </row>
    <row r="33" spans="1:28" ht="20.25">
      <c r="A33" s="42"/>
      <c r="B33" s="32">
        <v>1</v>
      </c>
      <c r="C33" s="32">
        <v>1</v>
      </c>
      <c r="D33" s="32">
        <v>0</v>
      </c>
      <c r="E33" s="32">
        <v>0</v>
      </c>
      <c r="F33" s="32">
        <v>0</v>
      </c>
      <c r="G33" s="32">
        <v>2</v>
      </c>
      <c r="H33" s="66" t="s">
        <v>25</v>
      </c>
      <c r="I33" s="32" t="s">
        <v>7</v>
      </c>
      <c r="J33" s="36">
        <f>J37</f>
        <v>130</v>
      </c>
      <c r="K33" s="36">
        <v>0</v>
      </c>
      <c r="L33" s="36">
        <f aca="true" t="shared" si="8" ref="L33:O34">SUM(L37,L91)</f>
        <v>1288.9</v>
      </c>
      <c r="M33" s="36">
        <f t="shared" si="8"/>
        <v>0</v>
      </c>
      <c r="N33" s="36">
        <f t="shared" si="8"/>
        <v>879.314</v>
      </c>
      <c r="O33" s="135">
        <f t="shared" si="8"/>
        <v>0</v>
      </c>
      <c r="P33" s="36">
        <v>0</v>
      </c>
      <c r="Q33" s="36">
        <v>0</v>
      </c>
      <c r="R33" s="36">
        <v>0</v>
      </c>
      <c r="S33" s="181">
        <f t="shared" si="7"/>
        <v>2298.214</v>
      </c>
      <c r="T33" s="43">
        <v>2021</v>
      </c>
      <c r="AB33" s="3"/>
    </row>
    <row r="34" spans="1:28" ht="20.25">
      <c r="A34" s="42" t="s">
        <v>52</v>
      </c>
      <c r="B34" s="32">
        <v>1</v>
      </c>
      <c r="C34" s="32">
        <v>1</v>
      </c>
      <c r="D34" s="32">
        <v>0</v>
      </c>
      <c r="E34" s="32">
        <v>0</v>
      </c>
      <c r="F34" s="32">
        <v>0</v>
      </c>
      <c r="G34" s="32">
        <v>3</v>
      </c>
      <c r="H34" s="35" t="s">
        <v>24</v>
      </c>
      <c r="I34" s="32" t="s">
        <v>7</v>
      </c>
      <c r="J34" s="36">
        <f>SUM(J38,J92)</f>
        <v>18854.9</v>
      </c>
      <c r="K34" s="36">
        <f>SUM(K38,K92)</f>
        <v>19024.9</v>
      </c>
      <c r="L34" s="36">
        <f t="shared" si="8"/>
        <v>19189.7</v>
      </c>
      <c r="M34" s="36">
        <f t="shared" si="8"/>
        <v>20634.74584</v>
      </c>
      <c r="N34" s="36">
        <f t="shared" si="8"/>
        <v>21863.180160000004</v>
      </c>
      <c r="O34" s="158">
        <f>SUM(O38,O92)</f>
        <v>18966.52751</v>
      </c>
      <c r="P34" s="36">
        <f>SUM(P38,P92)</f>
        <v>19527.51968</v>
      </c>
      <c r="Q34" s="36">
        <f>SUM(Q38,Q92)</f>
        <v>19527.50982</v>
      </c>
      <c r="R34" s="36">
        <f>SUM(R38,R92)</f>
        <v>19527.64982</v>
      </c>
      <c r="S34" s="186">
        <f t="shared" si="7"/>
        <v>177116.63283000002</v>
      </c>
      <c r="T34" s="43">
        <v>2024</v>
      </c>
      <c r="AB34" s="3"/>
    </row>
    <row r="35" spans="1:28" ht="20.25">
      <c r="A35" s="42" t="s">
        <v>52</v>
      </c>
      <c r="B35" s="32">
        <v>1</v>
      </c>
      <c r="C35" s="32">
        <v>1</v>
      </c>
      <c r="D35" s="32">
        <v>0</v>
      </c>
      <c r="E35" s="32">
        <v>0</v>
      </c>
      <c r="F35" s="32">
        <v>0</v>
      </c>
      <c r="G35" s="32">
        <v>4</v>
      </c>
      <c r="H35" s="35" t="s">
        <v>64</v>
      </c>
      <c r="I35" s="32" t="s">
        <v>7</v>
      </c>
      <c r="J35" s="36">
        <f aca="true" t="shared" si="9" ref="J35:R35">J39</f>
        <v>10100</v>
      </c>
      <c r="K35" s="36">
        <f t="shared" si="9"/>
        <v>10200</v>
      </c>
      <c r="L35" s="36">
        <f t="shared" si="9"/>
        <v>21100</v>
      </c>
      <c r="M35" s="36">
        <f t="shared" si="9"/>
        <v>24950</v>
      </c>
      <c r="N35" s="36">
        <f t="shared" si="9"/>
        <v>25000</v>
      </c>
      <c r="O35" s="158">
        <f t="shared" si="9"/>
        <v>20000</v>
      </c>
      <c r="P35" s="36">
        <f t="shared" si="9"/>
        <v>10700</v>
      </c>
      <c r="Q35" s="36">
        <f t="shared" si="9"/>
        <v>10800</v>
      </c>
      <c r="R35" s="36">
        <f t="shared" si="9"/>
        <v>10900</v>
      </c>
      <c r="S35" s="186">
        <f t="shared" si="7"/>
        <v>143750</v>
      </c>
      <c r="T35" s="43">
        <v>2024</v>
      </c>
      <c r="AB35" s="3"/>
    </row>
    <row r="36" spans="1:28" ht="47.25">
      <c r="A36" s="42" t="s">
        <v>52</v>
      </c>
      <c r="B36" s="83">
        <v>1</v>
      </c>
      <c r="C36" s="83">
        <v>1</v>
      </c>
      <c r="D36" s="83">
        <v>1</v>
      </c>
      <c r="E36" s="83">
        <v>0</v>
      </c>
      <c r="F36" s="83">
        <v>0</v>
      </c>
      <c r="G36" s="83"/>
      <c r="H36" s="86" t="s">
        <v>134</v>
      </c>
      <c r="I36" s="83" t="s">
        <v>7</v>
      </c>
      <c r="J36" s="87">
        <f>SUM(J37,J38:J39)</f>
        <v>28834.9</v>
      </c>
      <c r="K36" s="87">
        <f>SUM(K37,K38:K39)</f>
        <v>28974.9</v>
      </c>
      <c r="L36" s="87">
        <f>SUM(L37,L38:L39)</f>
        <v>41328.600000000006</v>
      </c>
      <c r="M36" s="87">
        <f>SUM(M37:M38:M39)</f>
        <v>45334.74584</v>
      </c>
      <c r="N36" s="87">
        <f>SUM(N37:N38:N39)</f>
        <v>47533.49416</v>
      </c>
      <c r="O36" s="157">
        <f>SUM(O37:O38:O39)</f>
        <v>38716.52751</v>
      </c>
      <c r="P36" s="87">
        <f>SUM(P37:P38:P39)</f>
        <v>29977.51968</v>
      </c>
      <c r="Q36" s="87">
        <f>SUM(Q37:Q38:Q39)</f>
        <v>30077.50982</v>
      </c>
      <c r="R36" s="87">
        <f>SUM(R37:R38:R39)</f>
        <v>30177.64982</v>
      </c>
      <c r="S36" s="173">
        <f t="shared" si="7"/>
        <v>320955.84683</v>
      </c>
      <c r="T36" s="43">
        <v>2024</v>
      </c>
      <c r="AB36" s="3"/>
    </row>
    <row r="37" spans="1:28" ht="15.75">
      <c r="A37" s="42"/>
      <c r="B37" s="83">
        <v>1</v>
      </c>
      <c r="C37" s="83">
        <v>1</v>
      </c>
      <c r="D37" s="83">
        <v>1</v>
      </c>
      <c r="E37" s="83">
        <v>0</v>
      </c>
      <c r="F37" s="83">
        <v>0</v>
      </c>
      <c r="G37" s="83">
        <v>2</v>
      </c>
      <c r="H37" s="84" t="s">
        <v>25</v>
      </c>
      <c r="I37" s="83" t="s">
        <v>7</v>
      </c>
      <c r="J37" s="87">
        <f>J59</f>
        <v>130</v>
      </c>
      <c r="K37" s="87">
        <v>0</v>
      </c>
      <c r="L37" s="87">
        <f>SUM(L49)</f>
        <v>1288.9</v>
      </c>
      <c r="M37" s="87">
        <f>SUM(M49)</f>
        <v>0</v>
      </c>
      <c r="N37" s="87">
        <f>SUM(N49,N59,N81)</f>
        <v>879.314</v>
      </c>
      <c r="O37" s="87">
        <f>SUM(O49,O59,O81)</f>
        <v>0</v>
      </c>
      <c r="P37" s="87">
        <v>0</v>
      </c>
      <c r="Q37" s="87">
        <v>0</v>
      </c>
      <c r="R37" s="87">
        <v>0</v>
      </c>
      <c r="S37" s="173">
        <f t="shared" si="7"/>
        <v>2298.214</v>
      </c>
      <c r="T37" s="43">
        <v>2024</v>
      </c>
      <c r="AB37" s="3"/>
    </row>
    <row r="38" spans="1:28" ht="20.25">
      <c r="A38" s="42" t="s">
        <v>52</v>
      </c>
      <c r="B38" s="83">
        <v>1</v>
      </c>
      <c r="C38" s="83">
        <v>1</v>
      </c>
      <c r="D38" s="83">
        <v>1</v>
      </c>
      <c r="E38" s="83">
        <v>0</v>
      </c>
      <c r="F38" s="83">
        <v>0</v>
      </c>
      <c r="G38" s="83">
        <v>3</v>
      </c>
      <c r="H38" s="86" t="s">
        <v>24</v>
      </c>
      <c r="I38" s="83" t="s">
        <v>7</v>
      </c>
      <c r="J38" s="87">
        <f>SUM(J44,J48,J60)</f>
        <v>18604.9</v>
      </c>
      <c r="K38" s="87">
        <f>SUM(K44,K50,K60)</f>
        <v>18774.9</v>
      </c>
      <c r="L38" s="87">
        <f>SUM(L44,L50,L60,L71)</f>
        <v>18939.7</v>
      </c>
      <c r="M38" s="87">
        <f>SUM(M44,M48,M60,M71,M74,M77)</f>
        <v>20384.74584</v>
      </c>
      <c r="N38" s="87">
        <f aca="true" t="shared" si="10" ref="N38:S38">SUM(N44,N50,N60,N71,N74,N82,N88)</f>
        <v>21654.180160000004</v>
      </c>
      <c r="O38" s="157">
        <f>SUM(O44,O50,O60,O71,O74,O82,O88)</f>
        <v>18716.52751</v>
      </c>
      <c r="P38" s="157">
        <f t="shared" si="10"/>
        <v>19277.51968</v>
      </c>
      <c r="Q38" s="157">
        <f t="shared" si="10"/>
        <v>19277.50982</v>
      </c>
      <c r="R38" s="157">
        <f t="shared" si="10"/>
        <v>19277.64982</v>
      </c>
      <c r="S38" s="157">
        <f t="shared" si="10"/>
        <v>174637.63283000002</v>
      </c>
      <c r="T38" s="43">
        <v>2024</v>
      </c>
      <c r="AB38" s="3"/>
    </row>
    <row r="39" spans="1:28" ht="20.25">
      <c r="A39" s="42" t="s">
        <v>52</v>
      </c>
      <c r="B39" s="83">
        <v>1</v>
      </c>
      <c r="C39" s="83">
        <v>1</v>
      </c>
      <c r="D39" s="83">
        <v>1</v>
      </c>
      <c r="E39" s="83">
        <v>0</v>
      </c>
      <c r="F39" s="83">
        <v>0</v>
      </c>
      <c r="G39" s="83">
        <v>4</v>
      </c>
      <c r="H39" s="86" t="s">
        <v>64</v>
      </c>
      <c r="I39" s="83" t="s">
        <v>70</v>
      </c>
      <c r="J39" s="87">
        <f aca="true" t="shared" si="11" ref="J39:O39">J55</f>
        <v>10100</v>
      </c>
      <c r="K39" s="87">
        <f t="shared" si="11"/>
        <v>10200</v>
      </c>
      <c r="L39" s="87">
        <f t="shared" si="11"/>
        <v>21100</v>
      </c>
      <c r="M39" s="87">
        <f t="shared" si="11"/>
        <v>24950</v>
      </c>
      <c r="N39" s="87">
        <f t="shared" si="11"/>
        <v>25000</v>
      </c>
      <c r="O39" s="157">
        <f t="shared" si="11"/>
        <v>20000</v>
      </c>
      <c r="P39" s="87">
        <v>10700</v>
      </c>
      <c r="Q39" s="87">
        <v>10800</v>
      </c>
      <c r="R39" s="87">
        <v>10900</v>
      </c>
      <c r="S39" s="173">
        <f t="shared" si="7"/>
        <v>143750</v>
      </c>
      <c r="T39" s="43">
        <v>2024</v>
      </c>
      <c r="AB39" s="3"/>
    </row>
    <row r="40" spans="1:28" ht="63">
      <c r="A40" s="42" t="s">
        <v>52</v>
      </c>
      <c r="B40" s="4">
        <v>1</v>
      </c>
      <c r="C40" s="4">
        <v>1</v>
      </c>
      <c r="D40" s="4">
        <v>1</v>
      </c>
      <c r="E40" s="4">
        <v>0</v>
      </c>
      <c r="F40" s="4">
        <v>0</v>
      </c>
      <c r="G40" s="4"/>
      <c r="H40" s="6" t="s">
        <v>61</v>
      </c>
      <c r="I40" s="4" t="s">
        <v>6</v>
      </c>
      <c r="J40" s="8">
        <v>200</v>
      </c>
      <c r="K40" s="8">
        <v>200</v>
      </c>
      <c r="L40" s="8">
        <v>200</v>
      </c>
      <c r="M40" s="8">
        <v>226</v>
      </c>
      <c r="N40" s="8">
        <v>100</v>
      </c>
      <c r="O40" s="160">
        <v>150</v>
      </c>
      <c r="P40" s="8">
        <v>207</v>
      </c>
      <c r="Q40" s="8">
        <v>207</v>
      </c>
      <c r="R40" s="8">
        <v>210</v>
      </c>
      <c r="S40" s="8">
        <v>210</v>
      </c>
      <c r="T40" s="43">
        <v>2024</v>
      </c>
      <c r="AB40" s="3"/>
    </row>
    <row r="41" spans="1:28" ht="47.25">
      <c r="A41" s="42" t="s">
        <v>52</v>
      </c>
      <c r="B41" s="4">
        <v>1</v>
      </c>
      <c r="C41" s="4">
        <v>1</v>
      </c>
      <c r="D41" s="4">
        <v>1</v>
      </c>
      <c r="E41" s="4">
        <v>0</v>
      </c>
      <c r="F41" s="4">
        <v>0</v>
      </c>
      <c r="G41" s="4"/>
      <c r="H41" s="6" t="s">
        <v>135</v>
      </c>
      <c r="I41" s="4" t="s">
        <v>16</v>
      </c>
      <c r="J41" s="8">
        <v>100</v>
      </c>
      <c r="K41" s="8">
        <v>100</v>
      </c>
      <c r="L41" s="8">
        <v>100</v>
      </c>
      <c r="M41" s="8">
        <v>100</v>
      </c>
      <c r="N41" s="8"/>
      <c r="O41" s="134"/>
      <c r="P41" s="8"/>
      <c r="Q41" s="8"/>
      <c r="R41" s="8"/>
      <c r="S41" s="8"/>
      <c r="T41" s="43">
        <v>2019</v>
      </c>
      <c r="AB41" s="3"/>
    </row>
    <row r="42" spans="1:28" ht="63">
      <c r="A42" s="42" t="s">
        <v>52</v>
      </c>
      <c r="B42" s="4">
        <v>1</v>
      </c>
      <c r="C42" s="4">
        <v>1</v>
      </c>
      <c r="D42" s="4">
        <v>1</v>
      </c>
      <c r="E42" s="4">
        <v>0</v>
      </c>
      <c r="F42" s="4">
        <v>0</v>
      </c>
      <c r="G42" s="4"/>
      <c r="H42" s="6" t="s">
        <v>131</v>
      </c>
      <c r="I42" s="4" t="s">
        <v>6</v>
      </c>
      <c r="J42" s="8"/>
      <c r="K42" s="8"/>
      <c r="L42" s="8"/>
      <c r="M42" s="8"/>
      <c r="N42" s="8">
        <v>4</v>
      </c>
      <c r="O42" s="160">
        <v>6</v>
      </c>
      <c r="P42" s="8">
        <v>6</v>
      </c>
      <c r="Q42" s="8">
        <v>6</v>
      </c>
      <c r="R42" s="8">
        <v>6</v>
      </c>
      <c r="S42" s="8">
        <v>6</v>
      </c>
      <c r="T42" s="43">
        <v>2024</v>
      </c>
      <c r="AB42" s="3"/>
    </row>
    <row r="43" spans="1:28" ht="63">
      <c r="A43" s="42" t="s">
        <v>52</v>
      </c>
      <c r="B43" s="4">
        <v>1</v>
      </c>
      <c r="C43" s="4">
        <v>1</v>
      </c>
      <c r="D43" s="4">
        <v>1</v>
      </c>
      <c r="E43" s="4">
        <v>0</v>
      </c>
      <c r="F43" s="4">
        <v>0</v>
      </c>
      <c r="G43" s="4"/>
      <c r="H43" s="6" t="s">
        <v>104</v>
      </c>
      <c r="I43" s="4" t="s">
        <v>6</v>
      </c>
      <c r="J43" s="8"/>
      <c r="K43" s="8"/>
      <c r="L43" s="8"/>
      <c r="M43" s="8"/>
      <c r="N43" s="8">
        <v>1</v>
      </c>
      <c r="O43" s="134">
        <v>2</v>
      </c>
      <c r="P43" s="8">
        <v>3</v>
      </c>
      <c r="Q43" s="8">
        <v>3</v>
      </c>
      <c r="R43" s="8">
        <v>4</v>
      </c>
      <c r="S43" s="8">
        <f>R43</f>
        <v>4</v>
      </c>
      <c r="T43" s="43">
        <v>2024</v>
      </c>
      <c r="AB43" s="3"/>
    </row>
    <row r="44" spans="1:28" ht="63">
      <c r="A44" s="42" t="s">
        <v>52</v>
      </c>
      <c r="B44" s="30">
        <v>1</v>
      </c>
      <c r="C44" s="30">
        <v>1</v>
      </c>
      <c r="D44" s="30">
        <v>1</v>
      </c>
      <c r="E44" s="30">
        <v>0</v>
      </c>
      <c r="F44" s="30">
        <v>1</v>
      </c>
      <c r="G44" s="30">
        <v>3</v>
      </c>
      <c r="H44" s="31" t="s">
        <v>126</v>
      </c>
      <c r="I44" s="30" t="s">
        <v>7</v>
      </c>
      <c r="J44" s="113">
        <v>2180</v>
      </c>
      <c r="K44" s="113">
        <v>2180</v>
      </c>
      <c r="L44" s="113">
        <v>2180</v>
      </c>
      <c r="M44" s="113">
        <f>1225+870+85</f>
        <v>2180</v>
      </c>
      <c r="N44" s="113">
        <f>((997350+79225+412500)/1000)</f>
        <v>1489.075</v>
      </c>
      <c r="O44" s="153">
        <f>1225+870+85-561</f>
        <v>1619</v>
      </c>
      <c r="P44" s="113">
        <f>1225+870+85</f>
        <v>2180</v>
      </c>
      <c r="Q44" s="113">
        <f>1225+870+85</f>
        <v>2180</v>
      </c>
      <c r="R44" s="113">
        <f>1225+870+85</f>
        <v>2180</v>
      </c>
      <c r="S44" s="187">
        <f>SUM(J44:R44)</f>
        <v>18368.075</v>
      </c>
      <c r="T44" s="43">
        <v>2024</v>
      </c>
      <c r="AB44" s="3"/>
    </row>
    <row r="45" spans="1:28" s="64" customFormat="1" ht="63">
      <c r="A45" s="42" t="s">
        <v>52</v>
      </c>
      <c r="B45" s="61">
        <v>1</v>
      </c>
      <c r="C45" s="61">
        <v>1</v>
      </c>
      <c r="D45" s="61">
        <v>1</v>
      </c>
      <c r="E45" s="61">
        <v>0</v>
      </c>
      <c r="F45" s="61">
        <v>1</v>
      </c>
      <c r="G45" s="61"/>
      <c r="H45" s="63" t="s">
        <v>91</v>
      </c>
      <c r="I45" s="61" t="s">
        <v>9</v>
      </c>
      <c r="J45" s="60">
        <v>20800</v>
      </c>
      <c r="K45" s="60">
        <v>20800</v>
      </c>
      <c r="L45" s="60">
        <v>20800</v>
      </c>
      <c r="M45" s="60">
        <v>20800</v>
      </c>
      <c r="N45" s="60">
        <v>10000</v>
      </c>
      <c r="O45" s="154">
        <v>12000</v>
      </c>
      <c r="P45" s="60">
        <v>20900</v>
      </c>
      <c r="Q45" s="60">
        <v>20900</v>
      </c>
      <c r="R45" s="60">
        <v>20900</v>
      </c>
      <c r="S45" s="60">
        <v>20900</v>
      </c>
      <c r="T45" s="43">
        <v>2024</v>
      </c>
      <c r="U45" s="3"/>
      <c r="V45" s="3"/>
      <c r="W45" s="3"/>
      <c r="X45" s="3"/>
      <c r="Y45" s="3"/>
      <c r="Z45" s="3"/>
      <c r="AA45" s="3"/>
      <c r="AB45" s="3"/>
    </row>
    <row r="46" spans="1:28" s="109" customFormat="1" ht="63">
      <c r="A46" s="42" t="s">
        <v>52</v>
      </c>
      <c r="B46" s="61">
        <v>1</v>
      </c>
      <c r="C46" s="61">
        <v>1</v>
      </c>
      <c r="D46" s="61">
        <v>1</v>
      </c>
      <c r="E46" s="61">
        <v>0</v>
      </c>
      <c r="F46" s="61">
        <v>1</v>
      </c>
      <c r="G46" s="61"/>
      <c r="H46" s="63" t="s">
        <v>90</v>
      </c>
      <c r="I46" s="61" t="s">
        <v>6</v>
      </c>
      <c r="J46" s="60"/>
      <c r="K46" s="60"/>
      <c r="L46" s="60"/>
      <c r="M46" s="60"/>
      <c r="N46" s="60">
        <v>7</v>
      </c>
      <c r="O46" s="154">
        <v>9</v>
      </c>
      <c r="P46" s="60">
        <v>18</v>
      </c>
      <c r="Q46" s="60">
        <v>18</v>
      </c>
      <c r="R46" s="60">
        <v>18</v>
      </c>
      <c r="S46" s="62">
        <f>SUM(J46:R46)</f>
        <v>70</v>
      </c>
      <c r="T46" s="43">
        <v>2024</v>
      </c>
      <c r="U46" s="108"/>
      <c r="V46" s="108"/>
      <c r="W46" s="108"/>
      <c r="X46" s="108"/>
      <c r="Y46" s="108"/>
      <c r="Z46" s="108"/>
      <c r="AA46" s="108"/>
      <c r="AB46" s="108"/>
    </row>
    <row r="47" spans="1:28" s="109" customFormat="1" ht="63">
      <c r="A47" s="42" t="s">
        <v>52</v>
      </c>
      <c r="B47" s="61">
        <v>1</v>
      </c>
      <c r="C47" s="61">
        <v>1</v>
      </c>
      <c r="D47" s="61">
        <v>1</v>
      </c>
      <c r="E47" s="61">
        <v>0</v>
      </c>
      <c r="F47" s="61">
        <v>1</v>
      </c>
      <c r="G47" s="61"/>
      <c r="H47" s="63" t="s">
        <v>130</v>
      </c>
      <c r="I47" s="61" t="s">
        <v>6</v>
      </c>
      <c r="J47" s="60"/>
      <c r="K47" s="60"/>
      <c r="L47" s="60"/>
      <c r="M47" s="60"/>
      <c r="N47" s="60">
        <v>2</v>
      </c>
      <c r="O47" s="154">
        <v>2</v>
      </c>
      <c r="P47" s="60">
        <v>5</v>
      </c>
      <c r="Q47" s="60">
        <v>5</v>
      </c>
      <c r="R47" s="60">
        <v>5</v>
      </c>
      <c r="S47" s="62">
        <v>5</v>
      </c>
      <c r="T47" s="43">
        <v>2024</v>
      </c>
      <c r="U47" s="108"/>
      <c r="V47" s="108"/>
      <c r="W47" s="108"/>
      <c r="X47" s="108"/>
      <c r="Y47" s="108"/>
      <c r="Z47" s="108"/>
      <c r="AA47" s="108"/>
      <c r="AB47" s="108"/>
    </row>
    <row r="48" spans="1:28" s="64" customFormat="1" ht="63">
      <c r="A48" s="42" t="s">
        <v>52</v>
      </c>
      <c r="B48" s="73">
        <v>1</v>
      </c>
      <c r="C48" s="73">
        <v>1</v>
      </c>
      <c r="D48" s="73">
        <v>1</v>
      </c>
      <c r="E48" s="73">
        <v>0</v>
      </c>
      <c r="F48" s="73">
        <v>2</v>
      </c>
      <c r="G48" s="73">
        <v>3</v>
      </c>
      <c r="H48" s="80" t="s">
        <v>81</v>
      </c>
      <c r="I48" s="73" t="s">
        <v>7</v>
      </c>
      <c r="J48" s="112">
        <v>16394.9</v>
      </c>
      <c r="K48" s="112">
        <v>16594.9</v>
      </c>
      <c r="L48" s="112">
        <f>L49+L50</f>
        <v>17873.600000000002</v>
      </c>
      <c r="M48" s="112">
        <f>M50+M49</f>
        <v>15438.043399999999</v>
      </c>
      <c r="N48" s="113">
        <f>N49+N50</f>
        <v>9377.78548</v>
      </c>
      <c r="O48" s="153">
        <f>O49+O50</f>
        <v>8676.438059999999</v>
      </c>
      <c r="P48" s="119">
        <f>P49+P50</f>
        <v>9170.5</v>
      </c>
      <c r="Q48" s="119">
        <f>Q49+Q50</f>
        <v>9977.900000000001</v>
      </c>
      <c r="R48" s="119">
        <f>R49+R50</f>
        <v>9978</v>
      </c>
      <c r="S48" s="188">
        <f>SUM(J48:R48)</f>
        <v>113482.06694000002</v>
      </c>
      <c r="T48" s="43">
        <v>2024</v>
      </c>
      <c r="U48" s="3"/>
      <c r="V48" s="3"/>
      <c r="W48" s="3"/>
      <c r="X48" s="3"/>
      <c r="Y48" s="3"/>
      <c r="Z48" s="3"/>
      <c r="AA48" s="3"/>
      <c r="AB48" s="3"/>
    </row>
    <row r="49" spans="1:28" ht="20.25">
      <c r="A49" s="42" t="s">
        <v>52</v>
      </c>
      <c r="B49" s="73">
        <v>1</v>
      </c>
      <c r="C49" s="73">
        <v>1</v>
      </c>
      <c r="D49" s="73">
        <v>1</v>
      </c>
      <c r="E49" s="73">
        <v>1</v>
      </c>
      <c r="F49" s="73">
        <v>0</v>
      </c>
      <c r="G49" s="73">
        <v>2</v>
      </c>
      <c r="H49" s="76" t="s">
        <v>25</v>
      </c>
      <c r="I49" s="73" t="s">
        <v>7</v>
      </c>
      <c r="J49" s="74">
        <v>0</v>
      </c>
      <c r="K49" s="74">
        <v>0</v>
      </c>
      <c r="L49" s="74">
        <f>1288.9</f>
        <v>1288.9</v>
      </c>
      <c r="M49" s="74">
        <v>0</v>
      </c>
      <c r="N49" s="74">
        <v>0</v>
      </c>
      <c r="O49" s="138">
        <v>0</v>
      </c>
      <c r="P49" s="74">
        <v>0</v>
      </c>
      <c r="Q49" s="74">
        <v>0</v>
      </c>
      <c r="R49" s="74">
        <v>0</v>
      </c>
      <c r="S49" s="121">
        <f aca="true" t="shared" si="12" ref="S49:S55">SUM(J49:R49)</f>
        <v>1288.9</v>
      </c>
      <c r="T49" s="43">
        <v>2018</v>
      </c>
      <c r="AB49" s="3"/>
    </row>
    <row r="50" spans="1:28" ht="20.25">
      <c r="A50" s="42" t="s">
        <v>52</v>
      </c>
      <c r="B50" s="73">
        <v>1</v>
      </c>
      <c r="C50" s="73">
        <v>1</v>
      </c>
      <c r="D50" s="73">
        <v>1</v>
      </c>
      <c r="E50" s="73">
        <v>1</v>
      </c>
      <c r="F50" s="73">
        <v>0</v>
      </c>
      <c r="G50" s="73">
        <v>3</v>
      </c>
      <c r="H50" s="77" t="s">
        <v>24</v>
      </c>
      <c r="I50" s="73" t="s">
        <v>7</v>
      </c>
      <c r="J50" s="74">
        <f>J48</f>
        <v>16394.9</v>
      </c>
      <c r="K50" s="74">
        <f>K48</f>
        <v>16594.9</v>
      </c>
      <c r="L50" s="78">
        <v>16584.7</v>
      </c>
      <c r="M50" s="74">
        <f>(14051025.28+1656918.12)/1000-270000/1000+0.1</f>
        <v>15438.043399999999</v>
      </c>
      <c r="N50" s="74">
        <f>9377785.48/1000</f>
        <v>9377.78548</v>
      </c>
      <c r="O50" s="155">
        <f>(8171773.06+504665)/1000</f>
        <v>8676.438059999999</v>
      </c>
      <c r="P50" s="163">
        <f>10034.7-864.2</f>
        <v>9170.5</v>
      </c>
      <c r="Q50" s="163">
        <f>9185.2+792.7</f>
        <v>9977.900000000001</v>
      </c>
      <c r="R50" s="163">
        <f>9185.3+792.7</f>
        <v>9978</v>
      </c>
      <c r="S50" s="188">
        <f t="shared" si="12"/>
        <v>112193.16694</v>
      </c>
      <c r="T50" s="43">
        <v>2024</v>
      </c>
      <c r="AB50" s="3"/>
    </row>
    <row r="51" spans="1:28" ht="31.5">
      <c r="A51" s="42" t="s">
        <v>52</v>
      </c>
      <c r="B51" s="4">
        <v>1</v>
      </c>
      <c r="C51" s="4">
        <v>1</v>
      </c>
      <c r="D51" s="4">
        <v>1</v>
      </c>
      <c r="E51" s="4">
        <v>0</v>
      </c>
      <c r="F51" s="4">
        <v>2</v>
      </c>
      <c r="G51" s="4"/>
      <c r="H51" s="10" t="s">
        <v>69</v>
      </c>
      <c r="I51" s="4" t="s">
        <v>13</v>
      </c>
      <c r="J51" s="62">
        <v>8918</v>
      </c>
      <c r="K51" s="70">
        <v>8990</v>
      </c>
      <c r="L51" s="70">
        <v>8990</v>
      </c>
      <c r="M51" s="70"/>
      <c r="N51" s="70"/>
      <c r="O51" s="139"/>
      <c r="P51" s="70"/>
      <c r="Q51" s="70"/>
      <c r="R51" s="70"/>
      <c r="S51" s="8">
        <f t="shared" si="12"/>
        <v>26898</v>
      </c>
      <c r="T51" s="43">
        <v>2018</v>
      </c>
      <c r="AB51" s="3"/>
    </row>
    <row r="52" spans="1:28" s="103" customFormat="1" ht="31.5">
      <c r="A52" s="42" t="s">
        <v>52</v>
      </c>
      <c r="B52" s="4">
        <v>1</v>
      </c>
      <c r="C52" s="4">
        <v>1</v>
      </c>
      <c r="D52" s="4">
        <v>1</v>
      </c>
      <c r="E52" s="4">
        <v>0</v>
      </c>
      <c r="F52" s="4">
        <v>2</v>
      </c>
      <c r="G52" s="71"/>
      <c r="H52" s="10" t="s">
        <v>136</v>
      </c>
      <c r="I52" s="4" t="s">
        <v>75</v>
      </c>
      <c r="J52" s="8">
        <v>12</v>
      </c>
      <c r="K52" s="8">
        <v>12</v>
      </c>
      <c r="L52" s="8">
        <v>17</v>
      </c>
      <c r="M52" s="8"/>
      <c r="N52" s="11">
        <v>7</v>
      </c>
      <c r="O52" s="156"/>
      <c r="P52" s="127"/>
      <c r="Q52" s="127"/>
      <c r="R52" s="127"/>
      <c r="S52" s="62">
        <f t="shared" si="12"/>
        <v>48</v>
      </c>
      <c r="T52" s="43">
        <v>2020</v>
      </c>
      <c r="U52" s="102"/>
      <c r="V52" s="102"/>
      <c r="W52" s="102"/>
      <c r="X52" s="102"/>
      <c r="Y52" s="102"/>
      <c r="Z52" s="102"/>
      <c r="AA52" s="102"/>
      <c r="AB52" s="102"/>
    </row>
    <row r="53" spans="1:28" s="103" customFormat="1" ht="63">
      <c r="A53" s="42" t="s">
        <v>52</v>
      </c>
      <c r="B53" s="4">
        <v>1</v>
      </c>
      <c r="C53" s="4">
        <v>1</v>
      </c>
      <c r="D53" s="4">
        <v>1</v>
      </c>
      <c r="E53" s="4">
        <v>0</v>
      </c>
      <c r="F53" s="4">
        <v>2</v>
      </c>
      <c r="G53" s="71"/>
      <c r="H53" s="10" t="s">
        <v>137</v>
      </c>
      <c r="I53" s="4" t="s">
        <v>6</v>
      </c>
      <c r="J53" s="8">
        <v>34</v>
      </c>
      <c r="K53" s="8">
        <v>34</v>
      </c>
      <c r="L53" s="8">
        <v>49</v>
      </c>
      <c r="M53" s="8"/>
      <c r="N53" s="11">
        <v>40</v>
      </c>
      <c r="O53" s="175">
        <v>45</v>
      </c>
      <c r="P53" s="11"/>
      <c r="Q53" s="11"/>
      <c r="R53" s="11"/>
      <c r="S53" s="62">
        <f t="shared" si="12"/>
        <v>202</v>
      </c>
      <c r="T53" s="43">
        <v>2021</v>
      </c>
      <c r="U53" s="102"/>
      <c r="V53" s="102"/>
      <c r="W53" s="102"/>
      <c r="X53" s="102"/>
      <c r="Y53" s="102"/>
      <c r="Z53" s="102"/>
      <c r="AA53" s="102"/>
      <c r="AB53" s="102"/>
    </row>
    <row r="54" spans="1:28" ht="20.25">
      <c r="A54" s="42" t="s">
        <v>52</v>
      </c>
      <c r="B54" s="4">
        <v>1</v>
      </c>
      <c r="C54" s="4">
        <v>1</v>
      </c>
      <c r="D54" s="4">
        <v>1</v>
      </c>
      <c r="E54" s="4">
        <v>0</v>
      </c>
      <c r="F54" s="4">
        <v>2</v>
      </c>
      <c r="G54" s="107"/>
      <c r="H54" s="10" t="s">
        <v>84</v>
      </c>
      <c r="I54" s="4" t="s">
        <v>6</v>
      </c>
      <c r="J54" s="8"/>
      <c r="K54" s="8"/>
      <c r="L54" s="8"/>
      <c r="M54" s="8">
        <v>38282</v>
      </c>
      <c r="N54" s="8">
        <v>27744</v>
      </c>
      <c r="O54" s="134">
        <v>27744</v>
      </c>
      <c r="P54" s="8">
        <v>27744</v>
      </c>
      <c r="Q54" s="8">
        <v>27744</v>
      </c>
      <c r="R54" s="8">
        <v>27744</v>
      </c>
      <c r="S54" s="62">
        <f>SUM(J54:R54)</f>
        <v>177002</v>
      </c>
      <c r="T54" s="43">
        <v>2024</v>
      </c>
      <c r="AB54" s="3"/>
    </row>
    <row r="55" spans="1:28" s="64" customFormat="1" ht="47.25">
      <c r="A55" s="42" t="s">
        <v>52</v>
      </c>
      <c r="B55" s="73">
        <v>1</v>
      </c>
      <c r="C55" s="73">
        <v>1</v>
      </c>
      <c r="D55" s="73">
        <v>1</v>
      </c>
      <c r="E55" s="73">
        <v>0</v>
      </c>
      <c r="F55" s="73">
        <v>3</v>
      </c>
      <c r="G55" s="73">
        <v>4</v>
      </c>
      <c r="H55" s="80" t="s">
        <v>93</v>
      </c>
      <c r="I55" s="73" t="s">
        <v>7</v>
      </c>
      <c r="J55" s="74">
        <v>10100</v>
      </c>
      <c r="K55" s="74">
        <v>10200</v>
      </c>
      <c r="L55" s="74">
        <v>21100</v>
      </c>
      <c r="M55" s="74">
        <v>24950</v>
      </c>
      <c r="N55" s="74">
        <v>25000</v>
      </c>
      <c r="O55" s="155">
        <v>20000</v>
      </c>
      <c r="P55" s="74">
        <v>10700</v>
      </c>
      <c r="Q55" s="74">
        <v>10800</v>
      </c>
      <c r="R55" s="74">
        <v>10900</v>
      </c>
      <c r="S55" s="163">
        <f t="shared" si="12"/>
        <v>143750</v>
      </c>
      <c r="T55" s="43">
        <v>2024</v>
      </c>
      <c r="U55" s="3"/>
      <c r="V55" s="3"/>
      <c r="W55" s="3"/>
      <c r="X55" s="3"/>
      <c r="Y55" s="3"/>
      <c r="Z55" s="3"/>
      <c r="AA55" s="3"/>
      <c r="AB55" s="3"/>
    </row>
    <row r="56" spans="1:28" ht="47.25">
      <c r="A56" s="42" t="s">
        <v>52</v>
      </c>
      <c r="B56" s="4">
        <v>1</v>
      </c>
      <c r="C56" s="4">
        <v>1</v>
      </c>
      <c r="D56" s="4">
        <v>1</v>
      </c>
      <c r="E56" s="4">
        <v>0</v>
      </c>
      <c r="F56" s="4">
        <v>3</v>
      </c>
      <c r="G56" s="4"/>
      <c r="H56" s="122" t="s">
        <v>92</v>
      </c>
      <c r="I56" s="4" t="s">
        <v>9</v>
      </c>
      <c r="J56" s="8">
        <v>2870</v>
      </c>
      <c r="K56" s="8">
        <v>2920</v>
      </c>
      <c r="L56" s="8">
        <v>2970</v>
      </c>
      <c r="M56" s="8">
        <v>3020</v>
      </c>
      <c r="N56" s="8">
        <f>3070-700</f>
        <v>2370</v>
      </c>
      <c r="O56" s="160">
        <v>2700</v>
      </c>
      <c r="P56" s="8">
        <v>3150</v>
      </c>
      <c r="Q56" s="8">
        <v>3150</v>
      </c>
      <c r="R56" s="8">
        <v>3150</v>
      </c>
      <c r="S56" s="8">
        <v>3150</v>
      </c>
      <c r="T56" s="43">
        <v>2024</v>
      </c>
      <c r="AB56" s="3"/>
    </row>
    <row r="57" spans="1:28" s="118" customFormat="1" ht="20.25">
      <c r="A57" s="42" t="s">
        <v>52</v>
      </c>
      <c r="B57" s="4">
        <v>1</v>
      </c>
      <c r="C57" s="4">
        <v>1</v>
      </c>
      <c r="D57" s="4">
        <v>1</v>
      </c>
      <c r="E57" s="4">
        <v>0</v>
      </c>
      <c r="F57" s="4">
        <v>3</v>
      </c>
      <c r="G57" s="107"/>
      <c r="H57" s="10" t="s">
        <v>105</v>
      </c>
      <c r="I57" s="4" t="s">
        <v>6</v>
      </c>
      <c r="J57" s="8"/>
      <c r="K57" s="8"/>
      <c r="L57" s="8"/>
      <c r="M57" s="8"/>
      <c r="N57" s="8">
        <v>1</v>
      </c>
      <c r="O57" s="134">
        <v>1</v>
      </c>
      <c r="P57" s="8">
        <v>1</v>
      </c>
      <c r="Q57" s="8">
        <v>2</v>
      </c>
      <c r="R57" s="8">
        <v>2</v>
      </c>
      <c r="S57" s="62">
        <v>2</v>
      </c>
      <c r="T57" s="43">
        <v>2024</v>
      </c>
      <c r="U57" s="117"/>
      <c r="V57" s="117"/>
      <c r="W57" s="117"/>
      <c r="X57" s="117"/>
      <c r="Y57" s="117"/>
      <c r="Z57" s="117"/>
      <c r="AA57" s="117"/>
      <c r="AB57" s="117"/>
    </row>
    <row r="58" spans="1:28" ht="47.25">
      <c r="A58" s="42" t="s">
        <v>52</v>
      </c>
      <c r="B58" s="73">
        <v>1</v>
      </c>
      <c r="C58" s="73">
        <v>1</v>
      </c>
      <c r="D58" s="73">
        <v>1</v>
      </c>
      <c r="E58" s="73">
        <v>0</v>
      </c>
      <c r="F58" s="73">
        <v>4</v>
      </c>
      <c r="G58" s="73"/>
      <c r="H58" s="81" t="s">
        <v>169</v>
      </c>
      <c r="I58" s="73" t="s">
        <v>7</v>
      </c>
      <c r="J58" s="74">
        <f>SUM(J59:J60)</f>
        <v>160</v>
      </c>
      <c r="K58" s="74">
        <v>0</v>
      </c>
      <c r="L58" s="74">
        <v>0</v>
      </c>
      <c r="M58" s="74">
        <v>0</v>
      </c>
      <c r="N58" s="74">
        <v>0</v>
      </c>
      <c r="O58" s="138">
        <v>0</v>
      </c>
      <c r="P58" s="74">
        <v>0</v>
      </c>
      <c r="Q58" s="74">
        <v>0</v>
      </c>
      <c r="R58" s="74">
        <v>0</v>
      </c>
      <c r="S58" s="78">
        <f>SUM(J58:R58)</f>
        <v>160</v>
      </c>
      <c r="T58" s="43">
        <v>2016</v>
      </c>
      <c r="AB58" s="3"/>
    </row>
    <row r="59" spans="1:28" ht="20.25">
      <c r="A59" s="42" t="s">
        <v>52</v>
      </c>
      <c r="B59" s="73">
        <v>1</v>
      </c>
      <c r="C59" s="73">
        <v>1</v>
      </c>
      <c r="D59" s="73">
        <v>1</v>
      </c>
      <c r="E59" s="73">
        <v>0</v>
      </c>
      <c r="F59" s="73">
        <v>4</v>
      </c>
      <c r="G59" s="73">
        <v>2</v>
      </c>
      <c r="H59" s="76" t="s">
        <v>25</v>
      </c>
      <c r="I59" s="73" t="s">
        <v>7</v>
      </c>
      <c r="J59" s="74">
        <v>130</v>
      </c>
      <c r="K59" s="74">
        <v>0</v>
      </c>
      <c r="L59" s="74">
        <v>0</v>
      </c>
      <c r="M59" s="74">
        <v>0</v>
      </c>
      <c r="N59" s="74">
        <v>0</v>
      </c>
      <c r="O59" s="138">
        <v>0</v>
      </c>
      <c r="P59" s="74">
        <v>0</v>
      </c>
      <c r="Q59" s="74">
        <v>0</v>
      </c>
      <c r="R59" s="74">
        <v>0</v>
      </c>
      <c r="S59" s="78">
        <f>SUM(J59:R59)</f>
        <v>130</v>
      </c>
      <c r="T59" s="43">
        <v>2016</v>
      </c>
      <c r="AB59" s="3"/>
    </row>
    <row r="60" spans="1:28" ht="20.25">
      <c r="A60" s="42" t="s">
        <v>52</v>
      </c>
      <c r="B60" s="73">
        <v>1</v>
      </c>
      <c r="C60" s="73">
        <v>1</v>
      </c>
      <c r="D60" s="73">
        <v>1</v>
      </c>
      <c r="E60" s="73">
        <v>0</v>
      </c>
      <c r="F60" s="73">
        <v>4</v>
      </c>
      <c r="G60" s="73">
        <v>3</v>
      </c>
      <c r="H60" s="77" t="s">
        <v>24</v>
      </c>
      <c r="I60" s="73" t="s">
        <v>7</v>
      </c>
      <c r="J60" s="74">
        <v>30</v>
      </c>
      <c r="K60" s="74">
        <v>0</v>
      </c>
      <c r="L60" s="74">
        <v>0</v>
      </c>
      <c r="M60" s="74">
        <v>0</v>
      </c>
      <c r="N60" s="74">
        <v>0</v>
      </c>
      <c r="O60" s="138">
        <v>0</v>
      </c>
      <c r="P60" s="74">
        <v>0</v>
      </c>
      <c r="Q60" s="74">
        <v>0</v>
      </c>
      <c r="R60" s="74">
        <v>0</v>
      </c>
      <c r="S60" s="78">
        <f>SUM(J60:R60)</f>
        <v>30</v>
      </c>
      <c r="T60" s="43">
        <v>2016</v>
      </c>
      <c r="AB60" s="3"/>
    </row>
    <row r="61" spans="1:28" ht="31.5">
      <c r="A61" s="42" t="s">
        <v>52</v>
      </c>
      <c r="B61" s="4">
        <v>1</v>
      </c>
      <c r="C61" s="4">
        <v>1</v>
      </c>
      <c r="D61" s="4">
        <v>1</v>
      </c>
      <c r="E61" s="4">
        <v>0</v>
      </c>
      <c r="F61" s="4">
        <v>4</v>
      </c>
      <c r="G61" s="4"/>
      <c r="H61" s="10" t="s">
        <v>68</v>
      </c>
      <c r="I61" s="61" t="s">
        <v>6</v>
      </c>
      <c r="J61" s="8">
        <v>2</v>
      </c>
      <c r="K61" s="8">
        <v>0</v>
      </c>
      <c r="L61" s="8">
        <v>0</v>
      </c>
      <c r="M61" s="8">
        <v>0</v>
      </c>
      <c r="N61" s="8">
        <v>0</v>
      </c>
      <c r="O61" s="134">
        <v>0</v>
      </c>
      <c r="P61" s="8">
        <v>0</v>
      </c>
      <c r="Q61" s="8">
        <v>0</v>
      </c>
      <c r="R61" s="8">
        <v>0</v>
      </c>
      <c r="S61" s="62">
        <v>2</v>
      </c>
      <c r="T61" s="43">
        <v>2016</v>
      </c>
      <c r="AB61" s="3"/>
    </row>
    <row r="62" spans="1:28" ht="31.5">
      <c r="A62" s="42" t="s">
        <v>52</v>
      </c>
      <c r="B62" s="4">
        <v>1</v>
      </c>
      <c r="C62" s="4">
        <v>1</v>
      </c>
      <c r="D62" s="4">
        <v>1</v>
      </c>
      <c r="E62" s="4">
        <v>0</v>
      </c>
      <c r="F62" s="4">
        <v>4</v>
      </c>
      <c r="G62" s="4"/>
      <c r="H62" s="10" t="s">
        <v>94</v>
      </c>
      <c r="I62" s="61" t="s">
        <v>6</v>
      </c>
      <c r="J62" s="8"/>
      <c r="K62" s="8"/>
      <c r="L62" s="8"/>
      <c r="M62" s="8"/>
      <c r="N62" s="8">
        <v>0</v>
      </c>
      <c r="O62" s="134">
        <v>0</v>
      </c>
      <c r="P62" s="8">
        <v>2</v>
      </c>
      <c r="Q62" s="8">
        <v>0</v>
      </c>
      <c r="R62" s="8">
        <v>2</v>
      </c>
      <c r="S62" s="62">
        <v>4</v>
      </c>
      <c r="T62" s="43">
        <v>2024</v>
      </c>
      <c r="AB62" s="3"/>
    </row>
    <row r="63" spans="1:28" ht="78.75">
      <c r="A63" s="42" t="s">
        <v>52</v>
      </c>
      <c r="B63" s="4">
        <v>1</v>
      </c>
      <c r="C63" s="4">
        <v>1</v>
      </c>
      <c r="D63" s="4">
        <v>1</v>
      </c>
      <c r="E63" s="4">
        <v>0</v>
      </c>
      <c r="F63" s="4">
        <v>5</v>
      </c>
      <c r="G63" s="4"/>
      <c r="H63" s="6" t="s">
        <v>162</v>
      </c>
      <c r="I63" s="4" t="s">
        <v>11</v>
      </c>
      <c r="J63" s="7" t="s">
        <v>12</v>
      </c>
      <c r="K63" s="7" t="s">
        <v>12</v>
      </c>
      <c r="L63" s="7" t="s">
        <v>12</v>
      </c>
      <c r="M63" s="7" t="s">
        <v>12</v>
      </c>
      <c r="N63" s="7" t="s">
        <v>12</v>
      </c>
      <c r="O63" s="133" t="s">
        <v>12</v>
      </c>
      <c r="P63" s="7" t="s">
        <v>12</v>
      </c>
      <c r="Q63" s="7" t="s">
        <v>12</v>
      </c>
      <c r="R63" s="7" t="s">
        <v>12</v>
      </c>
      <c r="S63" s="7" t="s">
        <v>12</v>
      </c>
      <c r="T63" s="43">
        <v>2024</v>
      </c>
      <c r="AB63" s="3"/>
    </row>
    <row r="64" spans="1:28" ht="31.5">
      <c r="A64" s="42" t="s">
        <v>52</v>
      </c>
      <c r="B64" s="4">
        <v>1</v>
      </c>
      <c r="C64" s="4">
        <v>1</v>
      </c>
      <c r="D64" s="4">
        <v>1</v>
      </c>
      <c r="E64" s="4">
        <v>0</v>
      </c>
      <c r="F64" s="4">
        <v>5</v>
      </c>
      <c r="G64" s="4"/>
      <c r="H64" s="6" t="s">
        <v>27</v>
      </c>
      <c r="I64" s="4" t="s">
        <v>6</v>
      </c>
      <c r="J64" s="8">
        <v>204</v>
      </c>
      <c r="K64" s="8">
        <v>204</v>
      </c>
      <c r="L64" s="8">
        <v>204</v>
      </c>
      <c r="M64" s="8">
        <v>230</v>
      </c>
      <c r="N64" s="8">
        <v>100</v>
      </c>
      <c r="O64" s="160">
        <v>150</v>
      </c>
      <c r="P64" s="8">
        <v>205</v>
      </c>
      <c r="Q64" s="8">
        <v>205</v>
      </c>
      <c r="R64" s="8">
        <v>205</v>
      </c>
      <c r="S64" s="8">
        <f>SUM(J64:R64)</f>
        <v>1707</v>
      </c>
      <c r="T64" s="43">
        <v>2024</v>
      </c>
      <c r="AB64" s="3"/>
    </row>
    <row r="65" spans="1:28" ht="78.75">
      <c r="A65" s="42" t="s">
        <v>52</v>
      </c>
      <c r="B65" s="4">
        <v>1</v>
      </c>
      <c r="C65" s="4">
        <v>1</v>
      </c>
      <c r="D65" s="4">
        <v>1</v>
      </c>
      <c r="E65" s="4">
        <v>0</v>
      </c>
      <c r="F65" s="4">
        <v>6</v>
      </c>
      <c r="G65" s="4"/>
      <c r="H65" s="6" t="s">
        <v>66</v>
      </c>
      <c r="I65" s="4" t="s">
        <v>11</v>
      </c>
      <c r="J65" s="7" t="s">
        <v>12</v>
      </c>
      <c r="K65" s="7" t="s">
        <v>12</v>
      </c>
      <c r="L65" s="7" t="s">
        <v>12</v>
      </c>
      <c r="M65" s="7" t="s">
        <v>12</v>
      </c>
      <c r="N65" s="7" t="s">
        <v>12</v>
      </c>
      <c r="O65" s="133" t="s">
        <v>12</v>
      </c>
      <c r="P65" s="7" t="s">
        <v>12</v>
      </c>
      <c r="Q65" s="7" t="s">
        <v>12</v>
      </c>
      <c r="R65" s="7" t="s">
        <v>12</v>
      </c>
      <c r="S65" s="7" t="s">
        <v>12</v>
      </c>
      <c r="T65" s="43">
        <v>2024</v>
      </c>
      <c r="AB65" s="3"/>
    </row>
    <row r="66" spans="1:28" ht="31.5">
      <c r="A66" s="42" t="s">
        <v>52</v>
      </c>
      <c r="B66" s="4">
        <v>1</v>
      </c>
      <c r="C66" s="4">
        <v>1</v>
      </c>
      <c r="D66" s="4">
        <v>1</v>
      </c>
      <c r="E66" s="4">
        <v>0</v>
      </c>
      <c r="F66" s="4">
        <v>6</v>
      </c>
      <c r="G66" s="4"/>
      <c r="H66" s="6" t="s">
        <v>28</v>
      </c>
      <c r="I66" s="4" t="s">
        <v>6</v>
      </c>
      <c r="J66" s="8">
        <v>50</v>
      </c>
      <c r="K66" s="8">
        <v>50</v>
      </c>
      <c r="L66" s="8">
        <v>50</v>
      </c>
      <c r="M66" s="8">
        <v>50</v>
      </c>
      <c r="N66" s="8">
        <v>10</v>
      </c>
      <c r="O66" s="134">
        <v>50</v>
      </c>
      <c r="P66" s="8">
        <v>50</v>
      </c>
      <c r="Q66" s="8">
        <v>51</v>
      </c>
      <c r="R66" s="8">
        <v>51</v>
      </c>
      <c r="S66" s="8">
        <f>SUM(J66:R66)</f>
        <v>412</v>
      </c>
      <c r="T66" s="43">
        <v>2024</v>
      </c>
      <c r="AB66" s="3"/>
    </row>
    <row r="67" spans="1:28" ht="63">
      <c r="A67" s="42" t="s">
        <v>52</v>
      </c>
      <c r="B67" s="4">
        <v>1</v>
      </c>
      <c r="C67" s="4">
        <v>1</v>
      </c>
      <c r="D67" s="4">
        <v>1</v>
      </c>
      <c r="E67" s="4">
        <v>0</v>
      </c>
      <c r="F67" s="4">
        <v>7</v>
      </c>
      <c r="G67" s="4"/>
      <c r="H67" s="6" t="s">
        <v>67</v>
      </c>
      <c r="I67" s="4" t="s">
        <v>11</v>
      </c>
      <c r="J67" s="7" t="s">
        <v>12</v>
      </c>
      <c r="K67" s="7" t="s">
        <v>12</v>
      </c>
      <c r="L67" s="7" t="s">
        <v>12</v>
      </c>
      <c r="M67" s="7" t="s">
        <v>12</v>
      </c>
      <c r="N67" s="7" t="s">
        <v>12</v>
      </c>
      <c r="O67" s="133" t="s">
        <v>12</v>
      </c>
      <c r="P67" s="7" t="s">
        <v>12</v>
      </c>
      <c r="Q67" s="7" t="s">
        <v>12</v>
      </c>
      <c r="R67" s="7" t="s">
        <v>12</v>
      </c>
      <c r="S67" s="7" t="s">
        <v>12</v>
      </c>
      <c r="T67" s="43">
        <v>2024</v>
      </c>
      <c r="AB67" s="3"/>
    </row>
    <row r="68" spans="1:28" ht="63">
      <c r="A68" s="42" t="s">
        <v>52</v>
      </c>
      <c r="B68" s="4">
        <v>1</v>
      </c>
      <c r="C68" s="4">
        <v>1</v>
      </c>
      <c r="D68" s="4">
        <v>1</v>
      </c>
      <c r="E68" s="4">
        <v>0</v>
      </c>
      <c r="F68" s="4">
        <v>7</v>
      </c>
      <c r="G68" s="4"/>
      <c r="H68" s="6" t="s">
        <v>138</v>
      </c>
      <c r="I68" s="4" t="s">
        <v>6</v>
      </c>
      <c r="J68" s="8">
        <v>3</v>
      </c>
      <c r="K68" s="8">
        <v>3</v>
      </c>
      <c r="L68" s="8">
        <v>3</v>
      </c>
      <c r="M68" s="8">
        <v>3</v>
      </c>
      <c r="N68" s="8">
        <v>3</v>
      </c>
      <c r="O68" s="134">
        <v>3</v>
      </c>
      <c r="P68" s="8">
        <v>4</v>
      </c>
      <c r="Q68" s="8">
        <v>5</v>
      </c>
      <c r="R68" s="8">
        <v>3</v>
      </c>
      <c r="S68" s="8">
        <f>SUM(J68:R68)</f>
        <v>30</v>
      </c>
      <c r="T68" s="43">
        <v>2024</v>
      </c>
      <c r="AB68" s="3"/>
    </row>
    <row r="69" spans="1:28" ht="47.25">
      <c r="A69" s="42" t="s">
        <v>52</v>
      </c>
      <c r="B69" s="4">
        <v>1</v>
      </c>
      <c r="C69" s="4">
        <v>1</v>
      </c>
      <c r="D69" s="4">
        <v>1</v>
      </c>
      <c r="E69" s="4">
        <v>0</v>
      </c>
      <c r="F69" s="4">
        <v>8</v>
      </c>
      <c r="G69" s="4"/>
      <c r="H69" s="9" t="s">
        <v>139</v>
      </c>
      <c r="I69" s="4" t="s">
        <v>11</v>
      </c>
      <c r="J69" s="7" t="s">
        <v>12</v>
      </c>
      <c r="K69" s="7" t="s">
        <v>12</v>
      </c>
      <c r="L69" s="7" t="s">
        <v>12</v>
      </c>
      <c r="M69" s="7" t="s">
        <v>12</v>
      </c>
      <c r="N69" s="7" t="s">
        <v>12</v>
      </c>
      <c r="O69" s="133" t="s">
        <v>12</v>
      </c>
      <c r="P69" s="7" t="s">
        <v>12</v>
      </c>
      <c r="Q69" s="7" t="s">
        <v>12</v>
      </c>
      <c r="R69" s="7" t="s">
        <v>12</v>
      </c>
      <c r="S69" s="7" t="s">
        <v>12</v>
      </c>
      <c r="T69" s="43">
        <v>2024</v>
      </c>
      <c r="AB69" s="3"/>
    </row>
    <row r="70" spans="1:28" ht="31.5">
      <c r="A70" s="42" t="s">
        <v>52</v>
      </c>
      <c r="B70" s="4">
        <v>1</v>
      </c>
      <c r="C70" s="4">
        <v>1</v>
      </c>
      <c r="D70" s="4">
        <v>1</v>
      </c>
      <c r="E70" s="4">
        <v>0</v>
      </c>
      <c r="F70" s="4">
        <v>8</v>
      </c>
      <c r="G70" s="4"/>
      <c r="H70" s="9" t="s">
        <v>27</v>
      </c>
      <c r="I70" s="4" t="s">
        <v>6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134">
        <v>1</v>
      </c>
      <c r="P70" s="8">
        <v>1</v>
      </c>
      <c r="Q70" s="8">
        <v>1</v>
      </c>
      <c r="R70" s="8">
        <v>1</v>
      </c>
      <c r="S70" s="8">
        <f aca="true" t="shared" si="13" ref="S70:S75">SUM(J70:R70)</f>
        <v>9</v>
      </c>
      <c r="T70" s="43">
        <v>2024</v>
      </c>
      <c r="AB70" s="3"/>
    </row>
    <row r="71" spans="1:28" ht="78.75">
      <c r="A71" s="42" t="s">
        <v>52</v>
      </c>
      <c r="B71" s="73">
        <v>1</v>
      </c>
      <c r="C71" s="73">
        <v>1</v>
      </c>
      <c r="D71" s="73">
        <v>1</v>
      </c>
      <c r="E71" s="73">
        <v>0</v>
      </c>
      <c r="F71" s="73">
        <v>9</v>
      </c>
      <c r="G71" s="73">
        <v>3</v>
      </c>
      <c r="H71" s="80" t="s">
        <v>140</v>
      </c>
      <c r="I71" s="73" t="s">
        <v>7</v>
      </c>
      <c r="J71" s="74">
        <v>0</v>
      </c>
      <c r="K71" s="74">
        <v>0</v>
      </c>
      <c r="L71" s="74">
        <v>175</v>
      </c>
      <c r="M71" s="74">
        <v>265</v>
      </c>
      <c r="N71" s="74">
        <v>175.4</v>
      </c>
      <c r="O71" s="138">
        <v>215</v>
      </c>
      <c r="P71" s="74">
        <v>215</v>
      </c>
      <c r="Q71" s="74">
        <v>215</v>
      </c>
      <c r="R71" s="74">
        <v>215</v>
      </c>
      <c r="S71" s="74">
        <f t="shared" si="13"/>
        <v>1475.4</v>
      </c>
      <c r="T71" s="43">
        <v>2024</v>
      </c>
      <c r="AB71" s="3"/>
    </row>
    <row r="72" spans="1:28" ht="94.5">
      <c r="A72" s="42" t="s">
        <v>52</v>
      </c>
      <c r="B72" s="4">
        <v>1</v>
      </c>
      <c r="C72" s="4">
        <v>1</v>
      </c>
      <c r="D72" s="4">
        <v>1</v>
      </c>
      <c r="E72" s="4">
        <v>0</v>
      </c>
      <c r="F72" s="4">
        <v>9</v>
      </c>
      <c r="G72" s="71"/>
      <c r="H72" s="6" t="s">
        <v>141</v>
      </c>
      <c r="I72" s="4" t="s">
        <v>9</v>
      </c>
      <c r="J72" s="8">
        <v>0</v>
      </c>
      <c r="K72" s="8">
        <v>0</v>
      </c>
      <c r="L72" s="8">
        <v>27</v>
      </c>
      <c r="M72" s="8">
        <v>19</v>
      </c>
      <c r="N72" s="8">
        <v>11</v>
      </c>
      <c r="O72" s="160">
        <v>12</v>
      </c>
      <c r="P72" s="169">
        <v>12</v>
      </c>
      <c r="Q72" s="169">
        <v>12</v>
      </c>
      <c r="R72" s="169">
        <v>12</v>
      </c>
      <c r="S72" s="189">
        <f t="shared" si="13"/>
        <v>105</v>
      </c>
      <c r="T72" s="43">
        <v>2024</v>
      </c>
      <c r="AB72" s="3"/>
    </row>
    <row r="73" spans="1:28" s="103" customFormat="1" ht="31.5">
      <c r="A73" s="42" t="s">
        <v>52</v>
      </c>
      <c r="B73" s="73">
        <v>1</v>
      </c>
      <c r="C73" s="73">
        <v>1</v>
      </c>
      <c r="D73" s="73">
        <v>1</v>
      </c>
      <c r="E73" s="73">
        <v>1</v>
      </c>
      <c r="F73" s="73">
        <v>0</v>
      </c>
      <c r="G73" s="73">
        <v>3</v>
      </c>
      <c r="H73" s="80" t="s">
        <v>78</v>
      </c>
      <c r="I73" s="73" t="s">
        <v>7</v>
      </c>
      <c r="J73" s="74"/>
      <c r="K73" s="74"/>
      <c r="L73" s="74"/>
      <c r="M73" s="74">
        <v>2231.7</v>
      </c>
      <c r="N73" s="74">
        <f>SUM(N74:N74)</f>
        <v>2187.31968</v>
      </c>
      <c r="O73" s="155">
        <f>SUM(O74:O74)</f>
        <v>2244.81965</v>
      </c>
      <c r="P73" s="74">
        <f>SUM(P74:P74)</f>
        <v>2187.31968</v>
      </c>
      <c r="Q73" s="74">
        <f>SUM(Q74:Q74)</f>
        <v>2187.43968</v>
      </c>
      <c r="R73" s="74">
        <f>SUM(R74:R74)</f>
        <v>2187.47968</v>
      </c>
      <c r="S73" s="163">
        <f t="shared" si="13"/>
        <v>13226.07837</v>
      </c>
      <c r="T73" s="43">
        <v>2024</v>
      </c>
      <c r="U73" s="102"/>
      <c r="V73" s="102"/>
      <c r="W73" s="102"/>
      <c r="X73" s="102"/>
      <c r="Y73" s="102"/>
      <c r="Z73" s="102"/>
      <c r="AA73" s="102"/>
      <c r="AB73" s="102"/>
    </row>
    <row r="74" spans="1:28" ht="20.25">
      <c r="A74" s="42" t="s">
        <v>52</v>
      </c>
      <c r="B74" s="73">
        <v>1</v>
      </c>
      <c r="C74" s="73">
        <v>1</v>
      </c>
      <c r="D74" s="73">
        <v>1</v>
      </c>
      <c r="E74" s="73">
        <v>1</v>
      </c>
      <c r="F74" s="73">
        <v>0</v>
      </c>
      <c r="G74" s="73">
        <v>3</v>
      </c>
      <c r="H74" s="77" t="s">
        <v>24</v>
      </c>
      <c r="I74" s="73" t="s">
        <v>7</v>
      </c>
      <c r="J74" s="74"/>
      <c r="K74" s="74"/>
      <c r="L74" s="74"/>
      <c r="M74" s="74">
        <f>2231702.44/1000</f>
        <v>2231.70244</v>
      </c>
      <c r="N74" s="74">
        <f>2187319.68/1000</f>
        <v>2187.31968</v>
      </c>
      <c r="O74" s="155">
        <f>(2244819.65/1000)</f>
        <v>2244.81965</v>
      </c>
      <c r="P74" s="74">
        <f>(2187319.68/1000)</f>
        <v>2187.31968</v>
      </c>
      <c r="Q74" s="74">
        <f>(((2187319.68/1000)+4%)+4%)+4%</f>
        <v>2187.43968</v>
      </c>
      <c r="R74" s="74">
        <f>((((2187319.68/1000)+4%)+4%)+4%)+4%</f>
        <v>2187.47968</v>
      </c>
      <c r="S74" s="163">
        <f t="shared" si="13"/>
        <v>13226.08081</v>
      </c>
      <c r="T74" s="43">
        <v>2024</v>
      </c>
      <c r="AB74" s="3"/>
    </row>
    <row r="75" spans="1:28" s="103" customFormat="1" ht="20.25">
      <c r="A75" s="42" t="s">
        <v>52</v>
      </c>
      <c r="B75" s="4">
        <v>1</v>
      </c>
      <c r="C75" s="4">
        <v>1</v>
      </c>
      <c r="D75" s="4">
        <v>1</v>
      </c>
      <c r="E75" s="4">
        <v>1</v>
      </c>
      <c r="F75" s="4">
        <v>0</v>
      </c>
      <c r="G75" s="71"/>
      <c r="H75" s="6" t="s">
        <v>98</v>
      </c>
      <c r="I75" s="4" t="s">
        <v>13</v>
      </c>
      <c r="J75" s="8"/>
      <c r="K75" s="8"/>
      <c r="L75" s="8"/>
      <c r="M75" s="8">
        <v>994</v>
      </c>
      <c r="N75" s="8">
        <v>828</v>
      </c>
      <c r="O75" s="134">
        <v>993.7</v>
      </c>
      <c r="P75" s="8">
        <v>993.7</v>
      </c>
      <c r="Q75" s="8">
        <v>993.7</v>
      </c>
      <c r="R75" s="8">
        <v>993.7</v>
      </c>
      <c r="S75" s="123">
        <f t="shared" si="13"/>
        <v>5796.799999999999</v>
      </c>
      <c r="T75" s="43">
        <v>2024</v>
      </c>
      <c r="U75" s="102"/>
      <c r="V75" s="102"/>
      <c r="W75" s="102"/>
      <c r="X75" s="102"/>
      <c r="Y75" s="102"/>
      <c r="Z75" s="102"/>
      <c r="AA75" s="102"/>
      <c r="AB75" s="102"/>
    </row>
    <row r="76" spans="1:28" ht="47.25">
      <c r="A76" s="42" t="s">
        <v>52</v>
      </c>
      <c r="B76" s="73">
        <v>1</v>
      </c>
      <c r="C76" s="73">
        <v>1</v>
      </c>
      <c r="D76" s="73">
        <v>1</v>
      </c>
      <c r="E76" s="73">
        <v>1</v>
      </c>
      <c r="F76" s="73">
        <v>1</v>
      </c>
      <c r="G76" s="73">
        <v>3</v>
      </c>
      <c r="H76" s="80" t="s">
        <v>129</v>
      </c>
      <c r="I76" s="73" t="s">
        <v>7</v>
      </c>
      <c r="J76" s="74"/>
      <c r="K76" s="74"/>
      <c r="L76" s="74"/>
      <c r="M76" s="74">
        <f>M77</f>
        <v>270</v>
      </c>
      <c r="N76" s="74">
        <f>N77</f>
        <v>0</v>
      </c>
      <c r="O76" s="138">
        <f>O77</f>
        <v>0</v>
      </c>
      <c r="P76" s="74">
        <v>0</v>
      </c>
      <c r="Q76" s="74">
        <v>0</v>
      </c>
      <c r="R76" s="74">
        <f>R77</f>
        <v>0</v>
      </c>
      <c r="S76" s="74">
        <f>S77</f>
        <v>270</v>
      </c>
      <c r="T76" s="43">
        <v>2019</v>
      </c>
      <c r="AB76" s="3"/>
    </row>
    <row r="77" spans="1:28" ht="20.25">
      <c r="A77" s="42" t="s">
        <v>52</v>
      </c>
      <c r="B77" s="73">
        <v>1</v>
      </c>
      <c r="C77" s="73">
        <v>1</v>
      </c>
      <c r="D77" s="73">
        <v>1</v>
      </c>
      <c r="E77" s="73">
        <v>1</v>
      </c>
      <c r="F77" s="73">
        <v>1</v>
      </c>
      <c r="G77" s="73">
        <v>3</v>
      </c>
      <c r="H77" s="77" t="s">
        <v>24</v>
      </c>
      <c r="I77" s="73" t="s">
        <v>7</v>
      </c>
      <c r="J77" s="74"/>
      <c r="K77" s="74"/>
      <c r="L77" s="74"/>
      <c r="M77" s="74">
        <v>270</v>
      </c>
      <c r="N77" s="74">
        <v>0</v>
      </c>
      <c r="O77" s="138">
        <v>0</v>
      </c>
      <c r="P77" s="74">
        <v>0</v>
      </c>
      <c r="Q77" s="74">
        <v>0</v>
      </c>
      <c r="R77" s="74">
        <v>0</v>
      </c>
      <c r="S77" s="78">
        <f>SUM(J77:R77)</f>
        <v>270</v>
      </c>
      <c r="T77" s="43">
        <v>2019</v>
      </c>
      <c r="AB77" s="3"/>
    </row>
    <row r="78" spans="1:28" ht="31.5">
      <c r="A78" s="42" t="s">
        <v>52</v>
      </c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71"/>
      <c r="H78" s="10" t="s">
        <v>142</v>
      </c>
      <c r="I78" s="4" t="s">
        <v>75</v>
      </c>
      <c r="J78" s="8"/>
      <c r="K78" s="8"/>
      <c r="L78" s="8"/>
      <c r="M78" s="8">
        <v>15</v>
      </c>
      <c r="N78" s="8"/>
      <c r="O78" s="134"/>
      <c r="P78" s="8"/>
      <c r="Q78" s="8"/>
      <c r="R78" s="8"/>
      <c r="S78" s="62">
        <f>SUM(J78:R78)</f>
        <v>15</v>
      </c>
      <c r="T78" s="43">
        <v>2019</v>
      </c>
      <c r="AB78" s="3"/>
    </row>
    <row r="79" spans="1:28" ht="63">
      <c r="A79" s="42" t="s">
        <v>52</v>
      </c>
      <c r="B79" s="4">
        <v>1</v>
      </c>
      <c r="C79" s="4">
        <v>1</v>
      </c>
      <c r="D79" s="4">
        <v>1</v>
      </c>
      <c r="E79" s="4">
        <v>1</v>
      </c>
      <c r="F79" s="4">
        <v>1</v>
      </c>
      <c r="G79" s="71"/>
      <c r="H79" s="10" t="s">
        <v>143</v>
      </c>
      <c r="I79" s="4" t="s">
        <v>6</v>
      </c>
      <c r="J79" s="8"/>
      <c r="K79" s="8"/>
      <c r="L79" s="8"/>
      <c r="M79" s="8">
        <v>61</v>
      </c>
      <c r="N79" s="8"/>
      <c r="O79" s="134"/>
      <c r="P79" s="8"/>
      <c r="Q79" s="8"/>
      <c r="R79" s="8"/>
      <c r="S79" s="62">
        <f>SUM(J79:R79)</f>
        <v>61</v>
      </c>
      <c r="T79" s="43">
        <v>2019</v>
      </c>
      <c r="AB79" s="3"/>
    </row>
    <row r="80" spans="1:28" s="103" customFormat="1" ht="47.25">
      <c r="A80" s="42" t="s">
        <v>52</v>
      </c>
      <c r="B80" s="73">
        <v>1</v>
      </c>
      <c r="C80" s="73">
        <v>1</v>
      </c>
      <c r="D80" s="73">
        <v>1</v>
      </c>
      <c r="E80" s="73">
        <v>1</v>
      </c>
      <c r="F80" s="73">
        <v>2</v>
      </c>
      <c r="G80" s="73">
        <v>3</v>
      </c>
      <c r="H80" s="80" t="s">
        <v>89</v>
      </c>
      <c r="I80" s="73" t="s">
        <v>7</v>
      </c>
      <c r="J80" s="74"/>
      <c r="K80" s="74"/>
      <c r="L80" s="74"/>
      <c r="M80" s="74"/>
      <c r="N80" s="74">
        <f>SUM(N81:N82)</f>
        <v>6317.514</v>
      </c>
      <c r="O80" s="155">
        <f>SUM(O81:O82)</f>
        <v>5961.2698</v>
      </c>
      <c r="P80" s="74">
        <f>P82</f>
        <v>5524.7</v>
      </c>
      <c r="Q80" s="74">
        <f>Q82</f>
        <v>4717.170139999999</v>
      </c>
      <c r="R80" s="74">
        <f>R82</f>
        <v>4717.170139999999</v>
      </c>
      <c r="S80" s="163">
        <f>S82</f>
        <v>26358.510079999996</v>
      </c>
      <c r="T80" s="43">
        <v>2024</v>
      </c>
      <c r="U80" s="102"/>
      <c r="V80" s="102"/>
      <c r="W80" s="102"/>
      <c r="X80" s="102"/>
      <c r="Y80" s="102"/>
      <c r="Z80" s="102"/>
      <c r="AA80" s="102"/>
      <c r="AB80" s="102"/>
    </row>
    <row r="81" spans="1:28" ht="20.25">
      <c r="A81" s="42" t="s">
        <v>52</v>
      </c>
      <c r="B81" s="73">
        <v>1</v>
      </c>
      <c r="C81" s="73">
        <v>1</v>
      </c>
      <c r="D81" s="73">
        <v>1</v>
      </c>
      <c r="E81" s="73">
        <v>1</v>
      </c>
      <c r="F81" s="73">
        <v>2</v>
      </c>
      <c r="G81" s="73">
        <v>2</v>
      </c>
      <c r="H81" s="77" t="s">
        <v>25</v>
      </c>
      <c r="I81" s="73" t="s">
        <v>7</v>
      </c>
      <c r="J81" s="74"/>
      <c r="K81" s="74"/>
      <c r="L81" s="74"/>
      <c r="M81" s="74"/>
      <c r="N81" s="74">
        <f>(97701+781613)/1000</f>
        <v>879.314</v>
      </c>
      <c r="O81" s="138">
        <v>0</v>
      </c>
      <c r="P81" s="74">
        <v>0</v>
      </c>
      <c r="Q81" s="74">
        <v>0</v>
      </c>
      <c r="R81" s="74">
        <v>0</v>
      </c>
      <c r="S81" s="163">
        <f>SUM(J81:R81)</f>
        <v>879.314</v>
      </c>
      <c r="T81" s="43">
        <v>2021</v>
      </c>
      <c r="AB81" s="3"/>
    </row>
    <row r="82" spans="1:28" ht="20.25">
      <c r="A82" s="42" t="s">
        <v>52</v>
      </c>
      <c r="B82" s="73">
        <v>1</v>
      </c>
      <c r="C82" s="73">
        <v>1</v>
      </c>
      <c r="D82" s="73">
        <v>1</v>
      </c>
      <c r="E82" s="73">
        <v>1</v>
      </c>
      <c r="F82" s="73">
        <v>2</v>
      </c>
      <c r="G82" s="73">
        <v>3</v>
      </c>
      <c r="H82" s="77" t="s">
        <v>24</v>
      </c>
      <c r="I82" s="73" t="s">
        <v>7</v>
      </c>
      <c r="J82" s="74"/>
      <c r="K82" s="74"/>
      <c r="L82" s="74"/>
      <c r="M82" s="74"/>
      <c r="N82" s="74">
        <f>5438.2</f>
        <v>5438.2</v>
      </c>
      <c r="O82" s="155">
        <f>(1362133.5+2184846.57+1269641.09+1144648.64)/1000</f>
        <v>5961.2698</v>
      </c>
      <c r="P82" s="74">
        <f>5524.7</f>
        <v>5524.7</v>
      </c>
      <c r="Q82" s="74">
        <f>(2137627.83+1795438.01+784104.3)/1000</f>
        <v>4717.170139999999</v>
      </c>
      <c r="R82" s="74">
        <f>(2137627.83+1795438.01+784104.3)/1000</f>
        <v>4717.170139999999</v>
      </c>
      <c r="S82" s="163">
        <f>SUM(J82:R82)</f>
        <v>26358.510079999996</v>
      </c>
      <c r="T82" s="43">
        <v>2024</v>
      </c>
      <c r="AB82" s="3"/>
    </row>
    <row r="83" spans="1:28" s="103" customFormat="1" ht="47.25">
      <c r="A83" s="42" t="s">
        <v>52</v>
      </c>
      <c r="B83" s="4">
        <v>1</v>
      </c>
      <c r="C83" s="4">
        <v>1</v>
      </c>
      <c r="D83" s="4">
        <v>1</v>
      </c>
      <c r="E83" s="4">
        <v>1</v>
      </c>
      <c r="F83" s="4">
        <v>2</v>
      </c>
      <c r="G83" s="71"/>
      <c r="H83" s="10" t="s">
        <v>96</v>
      </c>
      <c r="I83" s="4" t="s">
        <v>9</v>
      </c>
      <c r="J83" s="8"/>
      <c r="K83" s="8"/>
      <c r="L83" s="8"/>
      <c r="M83" s="8"/>
      <c r="N83" s="8">
        <v>34</v>
      </c>
      <c r="O83" s="160">
        <v>47</v>
      </c>
      <c r="P83" s="8">
        <v>36</v>
      </c>
      <c r="Q83" s="8">
        <v>36</v>
      </c>
      <c r="R83" s="8">
        <v>38</v>
      </c>
      <c r="S83" s="190">
        <f>SUM(N83:R83)</f>
        <v>191</v>
      </c>
      <c r="T83" s="43">
        <v>2024</v>
      </c>
      <c r="U83" s="102"/>
      <c r="V83" s="102"/>
      <c r="W83" s="102"/>
      <c r="X83" s="102"/>
      <c r="Y83" s="102"/>
      <c r="Z83" s="102"/>
      <c r="AA83" s="102"/>
      <c r="AB83" s="102"/>
    </row>
    <row r="84" spans="1:28" s="103" customFormat="1" ht="47.25">
      <c r="A84" s="42" t="s">
        <v>52</v>
      </c>
      <c r="B84" s="4">
        <v>1</v>
      </c>
      <c r="C84" s="4">
        <v>1</v>
      </c>
      <c r="D84" s="4">
        <v>1</v>
      </c>
      <c r="E84" s="4">
        <v>1</v>
      </c>
      <c r="F84" s="4">
        <v>2</v>
      </c>
      <c r="G84" s="71"/>
      <c r="H84" s="10" t="s">
        <v>106</v>
      </c>
      <c r="I84" s="4" t="s">
        <v>16</v>
      </c>
      <c r="J84" s="8"/>
      <c r="K84" s="8"/>
      <c r="L84" s="8"/>
      <c r="M84" s="8"/>
      <c r="N84" s="8">
        <v>35</v>
      </c>
      <c r="O84" s="134">
        <v>35</v>
      </c>
      <c r="P84" s="8">
        <v>40</v>
      </c>
      <c r="Q84" s="8">
        <v>40</v>
      </c>
      <c r="R84" s="8">
        <v>40</v>
      </c>
      <c r="S84" s="62">
        <f>R84</f>
        <v>40</v>
      </c>
      <c r="T84" s="43">
        <v>2024</v>
      </c>
      <c r="U84" s="102"/>
      <c r="V84" s="102"/>
      <c r="W84" s="102"/>
      <c r="X84" s="102"/>
      <c r="Y84" s="102"/>
      <c r="Z84" s="102"/>
      <c r="AA84" s="102"/>
      <c r="AB84" s="102"/>
    </row>
    <row r="85" spans="1:28" s="103" customFormat="1" ht="94.5">
      <c r="A85" s="42" t="s">
        <v>52</v>
      </c>
      <c r="B85" s="4">
        <v>1</v>
      </c>
      <c r="C85" s="4">
        <v>1</v>
      </c>
      <c r="D85" s="4">
        <v>1</v>
      </c>
      <c r="E85" s="4">
        <v>1</v>
      </c>
      <c r="F85" s="4">
        <v>2</v>
      </c>
      <c r="G85" s="71"/>
      <c r="H85" s="10" t="s">
        <v>97</v>
      </c>
      <c r="I85" s="4" t="s">
        <v>9</v>
      </c>
      <c r="J85" s="8"/>
      <c r="K85" s="8"/>
      <c r="L85" s="8"/>
      <c r="M85" s="8"/>
      <c r="N85" s="124">
        <v>100</v>
      </c>
      <c r="O85" s="140">
        <v>100</v>
      </c>
      <c r="P85" s="124">
        <v>100</v>
      </c>
      <c r="Q85" s="124">
        <v>100</v>
      </c>
      <c r="R85" s="124">
        <v>100</v>
      </c>
      <c r="S85" s="62">
        <f>R85</f>
        <v>100</v>
      </c>
      <c r="T85" s="43">
        <v>2024</v>
      </c>
      <c r="U85" s="102"/>
      <c r="V85" s="102"/>
      <c r="W85" s="102"/>
      <c r="X85" s="102"/>
      <c r="Y85" s="102"/>
      <c r="Z85" s="102"/>
      <c r="AA85" s="102"/>
      <c r="AB85" s="102"/>
    </row>
    <row r="86" spans="1:28" s="103" customFormat="1" ht="63">
      <c r="A86" s="42" t="s">
        <v>52</v>
      </c>
      <c r="B86" s="73">
        <v>1</v>
      </c>
      <c r="C86" s="73">
        <v>1</v>
      </c>
      <c r="D86" s="73">
        <v>1</v>
      </c>
      <c r="E86" s="73">
        <v>1</v>
      </c>
      <c r="F86" s="73">
        <v>3</v>
      </c>
      <c r="G86" s="73">
        <v>3</v>
      </c>
      <c r="H86" s="80" t="s">
        <v>164</v>
      </c>
      <c r="I86" s="73" t="s">
        <v>7</v>
      </c>
      <c r="J86" s="74"/>
      <c r="K86" s="74"/>
      <c r="L86" s="74"/>
      <c r="M86" s="74"/>
      <c r="N86" s="74">
        <f>SUM(N87:N88)</f>
        <v>2986.4</v>
      </c>
      <c r="O86" s="138">
        <f>O88</f>
        <v>0</v>
      </c>
      <c r="P86" s="74">
        <f>P88</f>
        <v>0</v>
      </c>
      <c r="Q86" s="74">
        <f>Q88</f>
        <v>0</v>
      </c>
      <c r="R86" s="74">
        <f>R88</f>
        <v>0</v>
      </c>
      <c r="S86" s="74">
        <f>S88</f>
        <v>2986.4</v>
      </c>
      <c r="T86" s="43">
        <v>2020</v>
      </c>
      <c r="U86" s="102"/>
      <c r="V86" s="102"/>
      <c r="W86" s="102"/>
      <c r="X86" s="102"/>
      <c r="Y86" s="102"/>
      <c r="Z86" s="102"/>
      <c r="AA86" s="102"/>
      <c r="AB86" s="102"/>
    </row>
    <row r="87" spans="1:28" ht="20.25">
      <c r="A87" s="42" t="s">
        <v>52</v>
      </c>
      <c r="B87" s="73">
        <v>1</v>
      </c>
      <c r="C87" s="73">
        <v>1</v>
      </c>
      <c r="D87" s="73">
        <v>1</v>
      </c>
      <c r="E87" s="73">
        <v>1</v>
      </c>
      <c r="F87" s="73">
        <v>3</v>
      </c>
      <c r="G87" s="73">
        <v>2</v>
      </c>
      <c r="H87" s="77" t="s">
        <v>25</v>
      </c>
      <c r="I87" s="73" t="s">
        <v>7</v>
      </c>
      <c r="J87" s="74"/>
      <c r="K87" s="74"/>
      <c r="L87" s="74"/>
      <c r="M87" s="74"/>
      <c r="N87" s="74">
        <v>0</v>
      </c>
      <c r="O87" s="138">
        <v>0</v>
      </c>
      <c r="P87" s="74">
        <v>0</v>
      </c>
      <c r="Q87" s="74">
        <v>0</v>
      </c>
      <c r="R87" s="74">
        <v>0</v>
      </c>
      <c r="S87" s="74">
        <f>SUM(J87:R87)</f>
        <v>0</v>
      </c>
      <c r="T87" s="43">
        <v>2020</v>
      </c>
      <c r="AB87" s="3"/>
    </row>
    <row r="88" spans="1:28" ht="20.25">
      <c r="A88" s="42" t="s">
        <v>52</v>
      </c>
      <c r="B88" s="73">
        <v>1</v>
      </c>
      <c r="C88" s="73">
        <v>1</v>
      </c>
      <c r="D88" s="73">
        <v>1</v>
      </c>
      <c r="E88" s="73">
        <v>1</v>
      </c>
      <c r="F88" s="73">
        <v>3</v>
      </c>
      <c r="G88" s="73">
        <v>3</v>
      </c>
      <c r="H88" s="77" t="s">
        <v>24</v>
      </c>
      <c r="I88" s="73" t="s">
        <v>7</v>
      </c>
      <c r="J88" s="74"/>
      <c r="K88" s="74"/>
      <c r="L88" s="74"/>
      <c r="M88" s="74"/>
      <c r="N88" s="74">
        <v>2986.4</v>
      </c>
      <c r="O88" s="138">
        <v>0</v>
      </c>
      <c r="P88" s="74">
        <v>0</v>
      </c>
      <c r="Q88" s="74">
        <v>0</v>
      </c>
      <c r="R88" s="74">
        <v>0</v>
      </c>
      <c r="S88" s="74">
        <f>SUM(J88:R88)</f>
        <v>2986.4</v>
      </c>
      <c r="T88" s="43">
        <v>2020</v>
      </c>
      <c r="AB88" s="3"/>
    </row>
    <row r="89" spans="1:28" s="103" customFormat="1" ht="47.25">
      <c r="A89" s="42" t="s">
        <v>52</v>
      </c>
      <c r="B89" s="4">
        <v>1</v>
      </c>
      <c r="C89" s="4">
        <v>1</v>
      </c>
      <c r="D89" s="4">
        <v>1</v>
      </c>
      <c r="E89" s="4">
        <v>1</v>
      </c>
      <c r="F89" s="4">
        <v>2</v>
      </c>
      <c r="G89" s="71"/>
      <c r="H89" s="10" t="s">
        <v>163</v>
      </c>
      <c r="I89" s="4" t="s">
        <v>9</v>
      </c>
      <c r="J89" s="8"/>
      <c r="K89" s="8"/>
      <c r="L89" s="8"/>
      <c r="M89" s="8"/>
      <c r="N89" s="8">
        <v>48</v>
      </c>
      <c r="O89" s="134"/>
      <c r="P89" s="8"/>
      <c r="Q89" s="8"/>
      <c r="R89" s="8"/>
      <c r="S89" s="62">
        <f>SUM(N89:R89)</f>
        <v>48</v>
      </c>
      <c r="T89" s="43">
        <v>2020</v>
      </c>
      <c r="U89" s="102"/>
      <c r="V89" s="102"/>
      <c r="W89" s="102"/>
      <c r="X89" s="102"/>
      <c r="Y89" s="102"/>
      <c r="Z89" s="102"/>
      <c r="AA89" s="102"/>
      <c r="AB89" s="102"/>
    </row>
    <row r="90" spans="1:66" s="41" customFormat="1" ht="31.5">
      <c r="A90" s="42" t="s">
        <v>52</v>
      </c>
      <c r="B90" s="83">
        <v>1</v>
      </c>
      <c r="C90" s="83">
        <v>1</v>
      </c>
      <c r="D90" s="83">
        <v>2</v>
      </c>
      <c r="E90" s="83">
        <v>0</v>
      </c>
      <c r="F90" s="83">
        <v>0</v>
      </c>
      <c r="G90" s="83">
        <v>3</v>
      </c>
      <c r="H90" s="86" t="s">
        <v>37</v>
      </c>
      <c r="I90" s="83" t="s">
        <v>7</v>
      </c>
      <c r="J90" s="87">
        <f aca="true" t="shared" si="14" ref="J90:R90">SUM(J92:J92)</f>
        <v>250</v>
      </c>
      <c r="K90" s="87">
        <f t="shared" si="14"/>
        <v>250</v>
      </c>
      <c r="L90" s="87">
        <f t="shared" si="14"/>
        <v>250</v>
      </c>
      <c r="M90" s="87">
        <f>SUM(M91:M92)</f>
        <v>250</v>
      </c>
      <c r="N90" s="87">
        <f>SUM(N91:N92)</f>
        <v>209</v>
      </c>
      <c r="O90" s="136">
        <f>SUM(O92:O92)</f>
        <v>250</v>
      </c>
      <c r="P90" s="87">
        <f>SUM(P92:P92)</f>
        <v>250</v>
      </c>
      <c r="Q90" s="87">
        <f>SUM(Q92:Q92)</f>
        <v>250</v>
      </c>
      <c r="R90" s="87">
        <f t="shared" si="14"/>
        <v>250</v>
      </c>
      <c r="S90" s="87">
        <f>SUM(J90:R90)</f>
        <v>2209</v>
      </c>
      <c r="T90" s="43">
        <v>2024</v>
      </c>
      <c r="U90" s="3"/>
      <c r="V90" s="3"/>
      <c r="W90" s="3"/>
      <c r="X90" s="3"/>
      <c r="Y90" s="3"/>
      <c r="Z90" s="3"/>
      <c r="AA90" s="3"/>
      <c r="AB90" s="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</row>
    <row r="91" spans="1:66" s="41" customFormat="1" ht="20.25">
      <c r="A91" s="42"/>
      <c r="B91" s="83">
        <v>1</v>
      </c>
      <c r="C91" s="83">
        <v>1</v>
      </c>
      <c r="D91" s="83">
        <v>2</v>
      </c>
      <c r="E91" s="83">
        <v>0</v>
      </c>
      <c r="F91" s="83">
        <v>0</v>
      </c>
      <c r="G91" s="83">
        <v>2</v>
      </c>
      <c r="H91" s="86" t="s">
        <v>25</v>
      </c>
      <c r="I91" s="83" t="s">
        <v>7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136">
        <v>0</v>
      </c>
      <c r="P91" s="87">
        <v>0</v>
      </c>
      <c r="Q91" s="87">
        <v>0</v>
      </c>
      <c r="R91" s="87">
        <v>0</v>
      </c>
      <c r="S91" s="87">
        <f>SUM(J91:R91)</f>
        <v>0</v>
      </c>
      <c r="T91" s="43">
        <v>2024</v>
      </c>
      <c r="U91" s="3"/>
      <c r="V91" s="3"/>
      <c r="W91" s="3"/>
      <c r="X91" s="3"/>
      <c r="Y91" s="3"/>
      <c r="Z91" s="3"/>
      <c r="AA91" s="3"/>
      <c r="AB91" s="3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</row>
    <row r="92" spans="1:66" s="41" customFormat="1" ht="20.25">
      <c r="A92" s="42" t="s">
        <v>52</v>
      </c>
      <c r="B92" s="83">
        <v>1</v>
      </c>
      <c r="C92" s="83">
        <v>1</v>
      </c>
      <c r="D92" s="83">
        <v>2</v>
      </c>
      <c r="E92" s="83">
        <v>0</v>
      </c>
      <c r="F92" s="83">
        <v>0</v>
      </c>
      <c r="G92" s="83">
        <v>3</v>
      </c>
      <c r="H92" s="86" t="s">
        <v>24</v>
      </c>
      <c r="I92" s="83" t="s">
        <v>7</v>
      </c>
      <c r="J92" s="87">
        <f aca="true" t="shared" si="15" ref="J92:R92">J95</f>
        <v>250</v>
      </c>
      <c r="K92" s="87">
        <f t="shared" si="15"/>
        <v>250</v>
      </c>
      <c r="L92" s="87">
        <f t="shared" si="15"/>
        <v>250</v>
      </c>
      <c r="M92" s="87">
        <f t="shared" si="15"/>
        <v>250</v>
      </c>
      <c r="N92" s="87">
        <f t="shared" si="15"/>
        <v>209</v>
      </c>
      <c r="O92" s="136">
        <f>O95</f>
        <v>250</v>
      </c>
      <c r="P92" s="87">
        <f>P95</f>
        <v>250</v>
      </c>
      <c r="Q92" s="87">
        <f>Q95</f>
        <v>250</v>
      </c>
      <c r="R92" s="87">
        <f t="shared" si="15"/>
        <v>250</v>
      </c>
      <c r="S92" s="87">
        <f>SUM(J92:R92)</f>
        <v>2209</v>
      </c>
      <c r="T92" s="43">
        <v>2024</v>
      </c>
      <c r="U92" s="3"/>
      <c r="V92" s="3"/>
      <c r="W92" s="3"/>
      <c r="X92" s="3"/>
      <c r="Y92" s="3"/>
      <c r="Z92" s="3"/>
      <c r="AA92" s="3"/>
      <c r="AB92" s="3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</row>
    <row r="93" spans="1:66" ht="47.25">
      <c r="A93" s="42" t="s">
        <v>52</v>
      </c>
      <c r="B93" s="4">
        <v>1</v>
      </c>
      <c r="C93" s="4">
        <v>1</v>
      </c>
      <c r="D93" s="4">
        <v>2</v>
      </c>
      <c r="E93" s="4">
        <v>0</v>
      </c>
      <c r="F93" s="4">
        <v>0</v>
      </c>
      <c r="G93" s="4"/>
      <c r="H93" s="6" t="s">
        <v>109</v>
      </c>
      <c r="I93" s="4" t="s">
        <v>16</v>
      </c>
      <c r="J93" s="8">
        <v>11</v>
      </c>
      <c r="K93" s="8">
        <v>11</v>
      </c>
      <c r="L93" s="8">
        <v>11</v>
      </c>
      <c r="M93" s="8">
        <v>11</v>
      </c>
      <c r="N93" s="7">
        <v>10</v>
      </c>
      <c r="O93" s="133">
        <v>11.4</v>
      </c>
      <c r="P93" s="7">
        <v>11.4</v>
      </c>
      <c r="Q93" s="7">
        <v>11.5</v>
      </c>
      <c r="R93" s="7">
        <v>11.5</v>
      </c>
      <c r="S93" s="7">
        <v>11.5</v>
      </c>
      <c r="T93" s="43">
        <v>2024</v>
      </c>
      <c r="AB93" s="3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</row>
    <row r="94" spans="1:28" ht="94.5">
      <c r="A94" s="42" t="s">
        <v>52</v>
      </c>
      <c r="B94" s="4">
        <v>1</v>
      </c>
      <c r="C94" s="4">
        <v>1</v>
      </c>
      <c r="D94" s="4">
        <v>2</v>
      </c>
      <c r="E94" s="4">
        <v>0</v>
      </c>
      <c r="F94" s="4">
        <v>0</v>
      </c>
      <c r="G94" s="4"/>
      <c r="H94" s="6" t="s">
        <v>76</v>
      </c>
      <c r="I94" s="4" t="s">
        <v>16</v>
      </c>
      <c r="J94" s="25">
        <v>1</v>
      </c>
      <c r="K94" s="7">
        <v>1.3</v>
      </c>
      <c r="L94" s="59">
        <v>55</v>
      </c>
      <c r="M94" s="59">
        <v>58</v>
      </c>
      <c r="N94" s="59">
        <v>61</v>
      </c>
      <c r="O94" s="132">
        <v>64</v>
      </c>
      <c r="P94" s="59">
        <v>64</v>
      </c>
      <c r="Q94" s="59">
        <v>64</v>
      </c>
      <c r="R94" s="59">
        <v>65</v>
      </c>
      <c r="S94" s="59">
        <v>65</v>
      </c>
      <c r="T94" s="43">
        <v>2024</v>
      </c>
      <c r="AB94" s="3"/>
    </row>
    <row r="95" spans="1:28" ht="78.75">
      <c r="A95" s="42" t="s">
        <v>52</v>
      </c>
      <c r="B95" s="73">
        <v>1</v>
      </c>
      <c r="C95" s="73">
        <v>1</v>
      </c>
      <c r="D95" s="73">
        <v>2</v>
      </c>
      <c r="E95" s="73">
        <v>0</v>
      </c>
      <c r="F95" s="73">
        <v>1</v>
      </c>
      <c r="G95" s="73">
        <v>3</v>
      </c>
      <c r="H95" s="77" t="s">
        <v>58</v>
      </c>
      <c r="I95" s="73" t="s">
        <v>7</v>
      </c>
      <c r="J95" s="74">
        <v>250</v>
      </c>
      <c r="K95" s="74">
        <v>250</v>
      </c>
      <c r="L95" s="74">
        <v>250</v>
      </c>
      <c r="M95" s="74">
        <f aca="true" t="shared" si="16" ref="M95:R95">(165000+85000)/1000</f>
        <v>250</v>
      </c>
      <c r="N95" s="74">
        <f>(165000+85000-41000)/1000</f>
        <v>209</v>
      </c>
      <c r="O95" s="138">
        <f t="shared" si="16"/>
        <v>250</v>
      </c>
      <c r="P95" s="74">
        <f t="shared" si="16"/>
        <v>250</v>
      </c>
      <c r="Q95" s="74">
        <f t="shared" si="16"/>
        <v>250</v>
      </c>
      <c r="R95" s="74">
        <f t="shared" si="16"/>
        <v>250</v>
      </c>
      <c r="S95" s="74">
        <f>SUM(J95:R95)</f>
        <v>2209</v>
      </c>
      <c r="T95" s="43">
        <v>2024</v>
      </c>
      <c r="AB95" s="3"/>
    </row>
    <row r="96" spans="1:28" ht="20.25">
      <c r="A96" s="42" t="s">
        <v>52</v>
      </c>
      <c r="B96" s="4">
        <v>1</v>
      </c>
      <c r="C96" s="4">
        <v>1</v>
      </c>
      <c r="D96" s="4">
        <v>2</v>
      </c>
      <c r="E96" s="4">
        <v>0</v>
      </c>
      <c r="F96" s="4">
        <v>1</v>
      </c>
      <c r="G96" s="4"/>
      <c r="H96" s="6" t="s">
        <v>108</v>
      </c>
      <c r="I96" s="4" t="s">
        <v>6</v>
      </c>
      <c r="J96" s="8">
        <v>4</v>
      </c>
      <c r="K96" s="8">
        <v>4</v>
      </c>
      <c r="L96" s="8">
        <v>4</v>
      </c>
      <c r="M96" s="8">
        <v>4</v>
      </c>
      <c r="N96" s="8">
        <v>4</v>
      </c>
      <c r="O96" s="134">
        <v>4</v>
      </c>
      <c r="P96" s="8">
        <v>4</v>
      </c>
      <c r="Q96" s="8">
        <v>4</v>
      </c>
      <c r="R96" s="8">
        <v>4</v>
      </c>
      <c r="S96" s="8">
        <f>SUM(J96:R96)</f>
        <v>36</v>
      </c>
      <c r="T96" s="43">
        <v>24</v>
      </c>
      <c r="AB96" s="3"/>
    </row>
    <row r="97" spans="1:28" ht="94.5">
      <c r="A97" s="42" t="s">
        <v>52</v>
      </c>
      <c r="B97" s="4">
        <v>1</v>
      </c>
      <c r="C97" s="4">
        <v>1</v>
      </c>
      <c r="D97" s="4">
        <v>2</v>
      </c>
      <c r="E97" s="4">
        <v>0</v>
      </c>
      <c r="F97" s="4">
        <v>2</v>
      </c>
      <c r="G97" s="4"/>
      <c r="H97" s="6" t="s">
        <v>55</v>
      </c>
      <c r="I97" s="4" t="s">
        <v>11</v>
      </c>
      <c r="J97" s="7" t="s">
        <v>12</v>
      </c>
      <c r="K97" s="7" t="s">
        <v>12</v>
      </c>
      <c r="L97" s="7" t="s">
        <v>12</v>
      </c>
      <c r="M97" s="7" t="s">
        <v>12</v>
      </c>
      <c r="N97" s="7" t="s">
        <v>12</v>
      </c>
      <c r="O97" s="133" t="s">
        <v>12</v>
      </c>
      <c r="P97" s="7" t="s">
        <v>12</v>
      </c>
      <c r="Q97" s="7" t="s">
        <v>12</v>
      </c>
      <c r="R97" s="7" t="s">
        <v>12</v>
      </c>
      <c r="S97" s="7" t="s">
        <v>12</v>
      </c>
      <c r="T97" s="43">
        <v>2024</v>
      </c>
      <c r="AB97" s="3"/>
    </row>
    <row r="98" spans="1:28" ht="31.5">
      <c r="A98" s="42" t="s">
        <v>52</v>
      </c>
      <c r="B98" s="4">
        <v>1</v>
      </c>
      <c r="C98" s="4">
        <v>1</v>
      </c>
      <c r="D98" s="4">
        <v>2</v>
      </c>
      <c r="E98" s="4">
        <v>0</v>
      </c>
      <c r="F98" s="4">
        <v>2</v>
      </c>
      <c r="G98" s="4"/>
      <c r="H98" s="6" t="s">
        <v>107</v>
      </c>
      <c r="I98" s="4" t="s">
        <v>6</v>
      </c>
      <c r="J98" s="8">
        <v>3</v>
      </c>
      <c r="K98" s="8">
        <v>3</v>
      </c>
      <c r="L98" s="8">
        <v>3</v>
      </c>
      <c r="M98" s="8">
        <v>3</v>
      </c>
      <c r="N98" s="8">
        <v>3</v>
      </c>
      <c r="O98" s="134">
        <v>3</v>
      </c>
      <c r="P98" s="8">
        <v>3</v>
      </c>
      <c r="Q98" s="8">
        <v>3</v>
      </c>
      <c r="R98" s="8">
        <v>3</v>
      </c>
      <c r="S98" s="8">
        <f>SUM(J98:R98)</f>
        <v>27</v>
      </c>
      <c r="T98" s="43">
        <v>2024</v>
      </c>
      <c r="AB98" s="3"/>
    </row>
    <row r="99" spans="1:28" ht="78.75">
      <c r="A99" s="42" t="s">
        <v>52</v>
      </c>
      <c r="B99" s="4">
        <v>1</v>
      </c>
      <c r="C99" s="4">
        <v>1</v>
      </c>
      <c r="D99" s="4">
        <v>2</v>
      </c>
      <c r="E99" s="4">
        <v>0</v>
      </c>
      <c r="F99" s="4">
        <v>3</v>
      </c>
      <c r="G99" s="4"/>
      <c r="H99" s="6" t="s">
        <v>56</v>
      </c>
      <c r="I99" s="4" t="s">
        <v>11</v>
      </c>
      <c r="J99" s="7" t="s">
        <v>12</v>
      </c>
      <c r="K99" s="7" t="s">
        <v>12</v>
      </c>
      <c r="L99" s="7" t="s">
        <v>12</v>
      </c>
      <c r="M99" s="7" t="s">
        <v>12</v>
      </c>
      <c r="N99" s="7" t="s">
        <v>12</v>
      </c>
      <c r="O99" s="133" t="s">
        <v>12</v>
      </c>
      <c r="P99" s="7" t="s">
        <v>12</v>
      </c>
      <c r="Q99" s="7" t="s">
        <v>12</v>
      </c>
      <c r="R99" s="7" t="s">
        <v>12</v>
      </c>
      <c r="S99" s="7" t="s">
        <v>12</v>
      </c>
      <c r="T99" s="43">
        <v>2024</v>
      </c>
      <c r="AB99" s="3"/>
    </row>
    <row r="100" spans="1:28" ht="31.5">
      <c r="A100" s="42" t="s">
        <v>52</v>
      </c>
      <c r="B100" s="4">
        <v>1</v>
      </c>
      <c r="C100" s="4">
        <v>1</v>
      </c>
      <c r="D100" s="4">
        <v>2</v>
      </c>
      <c r="E100" s="4">
        <v>0</v>
      </c>
      <c r="F100" s="4">
        <v>3</v>
      </c>
      <c r="G100" s="4"/>
      <c r="H100" s="9" t="s">
        <v>110</v>
      </c>
      <c r="I100" s="4" t="s">
        <v>6</v>
      </c>
      <c r="J100" s="8">
        <v>3</v>
      </c>
      <c r="K100" s="8">
        <v>3</v>
      </c>
      <c r="L100" s="8">
        <v>3</v>
      </c>
      <c r="M100" s="8">
        <v>3</v>
      </c>
      <c r="N100" s="8">
        <v>3</v>
      </c>
      <c r="O100" s="134">
        <v>3</v>
      </c>
      <c r="P100" s="8">
        <v>4</v>
      </c>
      <c r="Q100" s="8">
        <v>5</v>
      </c>
      <c r="R100" s="8">
        <v>3</v>
      </c>
      <c r="S100" s="8">
        <f aca="true" t="shared" si="17" ref="S100:S106">SUM(J100:R100)</f>
        <v>30</v>
      </c>
      <c r="T100" s="43">
        <v>2024</v>
      </c>
      <c r="AB100" s="3"/>
    </row>
    <row r="101" spans="1:28" ht="47.25">
      <c r="A101" s="42" t="s">
        <v>52</v>
      </c>
      <c r="B101" s="32">
        <v>1</v>
      </c>
      <c r="C101" s="32">
        <v>2</v>
      </c>
      <c r="D101" s="32">
        <v>0</v>
      </c>
      <c r="E101" s="32">
        <v>0</v>
      </c>
      <c r="F101" s="32">
        <v>0</v>
      </c>
      <c r="G101" s="32">
        <v>3</v>
      </c>
      <c r="H101" s="34" t="s">
        <v>22</v>
      </c>
      <c r="I101" s="100" t="s">
        <v>7</v>
      </c>
      <c r="J101" s="33">
        <f aca="true" t="shared" si="18" ref="J101:R101">SUM(J104,J117)</f>
        <v>3265</v>
      </c>
      <c r="K101" s="33">
        <f t="shared" si="18"/>
        <v>3180</v>
      </c>
      <c r="L101" s="33">
        <f t="shared" si="18"/>
        <v>3180</v>
      </c>
      <c r="M101" s="33">
        <f t="shared" si="18"/>
        <v>3180</v>
      </c>
      <c r="N101" s="33">
        <f t="shared" si="18"/>
        <v>2630</v>
      </c>
      <c r="O101" s="150">
        <f t="shared" si="18"/>
        <v>3180</v>
      </c>
      <c r="P101" s="33">
        <f t="shared" si="18"/>
        <v>3180</v>
      </c>
      <c r="Q101" s="33">
        <f t="shared" si="18"/>
        <v>3180</v>
      </c>
      <c r="R101" s="33">
        <f t="shared" si="18"/>
        <v>3180</v>
      </c>
      <c r="S101" s="110">
        <f t="shared" si="17"/>
        <v>28155</v>
      </c>
      <c r="T101" s="43">
        <v>2024</v>
      </c>
      <c r="AB101" s="3"/>
    </row>
    <row r="102" spans="1:28" s="68" customFormat="1" ht="20.25">
      <c r="A102" s="42" t="s">
        <v>52</v>
      </c>
      <c r="B102" s="32">
        <v>1</v>
      </c>
      <c r="C102" s="32">
        <v>2</v>
      </c>
      <c r="D102" s="32">
        <v>1</v>
      </c>
      <c r="E102" s="32">
        <v>0</v>
      </c>
      <c r="F102" s="32">
        <v>0</v>
      </c>
      <c r="G102" s="32">
        <v>2</v>
      </c>
      <c r="H102" s="66" t="s">
        <v>25</v>
      </c>
      <c r="I102" s="32" t="s">
        <v>7</v>
      </c>
      <c r="J102" s="67">
        <f>J105+J118</f>
        <v>115</v>
      </c>
      <c r="K102" s="67">
        <v>0</v>
      </c>
      <c r="L102" s="67">
        <v>0</v>
      </c>
      <c r="M102" s="67">
        <v>0</v>
      </c>
      <c r="N102" s="67">
        <v>0</v>
      </c>
      <c r="O102" s="141">
        <v>0</v>
      </c>
      <c r="P102" s="67">
        <v>0</v>
      </c>
      <c r="Q102" s="67">
        <v>0</v>
      </c>
      <c r="R102" s="67">
        <v>0</v>
      </c>
      <c r="S102" s="67">
        <f t="shared" si="17"/>
        <v>115</v>
      </c>
      <c r="T102" s="43">
        <v>2016</v>
      </c>
      <c r="U102" s="3"/>
      <c r="V102" s="3"/>
      <c r="W102" s="3"/>
      <c r="X102" s="3"/>
      <c r="Y102" s="3"/>
      <c r="Z102" s="3"/>
      <c r="AA102" s="3"/>
      <c r="AB102" s="3"/>
    </row>
    <row r="103" spans="1:28" ht="20.25">
      <c r="A103" s="42" t="s">
        <v>52</v>
      </c>
      <c r="B103" s="32">
        <v>1</v>
      </c>
      <c r="C103" s="32">
        <v>2</v>
      </c>
      <c r="D103" s="32">
        <v>0</v>
      </c>
      <c r="E103" s="32">
        <v>0</v>
      </c>
      <c r="F103" s="32">
        <v>0</v>
      </c>
      <c r="G103" s="32">
        <v>3</v>
      </c>
      <c r="H103" s="35" t="s">
        <v>24</v>
      </c>
      <c r="I103" s="32" t="s">
        <v>7</v>
      </c>
      <c r="J103" s="36">
        <f>SUM(J106,J119)</f>
        <v>3150</v>
      </c>
      <c r="K103" s="36">
        <f aca="true" t="shared" si="19" ref="K103:R103">SUM(K109,K122)</f>
        <v>3180</v>
      </c>
      <c r="L103" s="36">
        <f t="shared" si="19"/>
        <v>3180</v>
      </c>
      <c r="M103" s="36">
        <f t="shared" si="19"/>
        <v>3180</v>
      </c>
      <c r="N103" s="36">
        <f t="shared" si="19"/>
        <v>2630</v>
      </c>
      <c r="O103" s="135">
        <f t="shared" si="19"/>
        <v>3180</v>
      </c>
      <c r="P103" s="36">
        <f t="shared" si="19"/>
        <v>3180</v>
      </c>
      <c r="Q103" s="36">
        <f t="shared" si="19"/>
        <v>3180</v>
      </c>
      <c r="R103" s="36">
        <f t="shared" si="19"/>
        <v>3180</v>
      </c>
      <c r="S103" s="111">
        <f t="shared" si="17"/>
        <v>28040</v>
      </c>
      <c r="T103" s="43">
        <v>2024</v>
      </c>
      <c r="AB103" s="3"/>
    </row>
    <row r="104" spans="1:28" ht="47.25">
      <c r="A104" s="42" t="s">
        <v>52</v>
      </c>
      <c r="B104" s="83">
        <v>1</v>
      </c>
      <c r="C104" s="83">
        <v>2</v>
      </c>
      <c r="D104" s="83">
        <v>1</v>
      </c>
      <c r="E104" s="83">
        <v>0</v>
      </c>
      <c r="F104" s="83">
        <v>0</v>
      </c>
      <c r="G104" s="83">
        <v>3</v>
      </c>
      <c r="H104" s="82" t="s">
        <v>35</v>
      </c>
      <c r="I104" s="83" t="s">
        <v>7</v>
      </c>
      <c r="J104" s="87">
        <f>J105+J106</f>
        <v>532</v>
      </c>
      <c r="K104" s="87">
        <f>SUM(K109)</f>
        <v>440</v>
      </c>
      <c r="L104" s="87">
        <f>SUM(L109)</f>
        <v>440</v>
      </c>
      <c r="M104" s="87">
        <f>SUM(M105:M106)</f>
        <v>1000</v>
      </c>
      <c r="N104" s="87">
        <f>SUM(N105:N106)</f>
        <v>1500</v>
      </c>
      <c r="O104" s="136">
        <f>SUM(O109)</f>
        <v>1000</v>
      </c>
      <c r="P104" s="87">
        <f>SUM(P109)</f>
        <v>1000</v>
      </c>
      <c r="Q104" s="87">
        <f>SUM(Q109)</f>
        <v>1000</v>
      </c>
      <c r="R104" s="87">
        <f>SUM(R109)</f>
        <v>1000</v>
      </c>
      <c r="S104" s="87">
        <f t="shared" si="17"/>
        <v>7912</v>
      </c>
      <c r="T104" s="43">
        <v>2024</v>
      </c>
      <c r="AB104" s="3"/>
    </row>
    <row r="105" spans="1:28" s="41" customFormat="1" ht="20.25">
      <c r="A105" s="42" t="s">
        <v>52</v>
      </c>
      <c r="B105" s="83">
        <v>1</v>
      </c>
      <c r="C105" s="83">
        <v>2</v>
      </c>
      <c r="D105" s="83">
        <v>1</v>
      </c>
      <c r="E105" s="83">
        <v>0</v>
      </c>
      <c r="F105" s="83">
        <v>0</v>
      </c>
      <c r="G105" s="83">
        <v>2</v>
      </c>
      <c r="H105" s="84" t="s">
        <v>25</v>
      </c>
      <c r="I105" s="83" t="s">
        <v>7</v>
      </c>
      <c r="J105" s="85">
        <v>92</v>
      </c>
      <c r="K105" s="85">
        <v>0</v>
      </c>
      <c r="L105" s="85">
        <v>0</v>
      </c>
      <c r="M105" s="85">
        <v>0</v>
      </c>
      <c r="N105" s="85">
        <v>0</v>
      </c>
      <c r="O105" s="142">
        <v>0</v>
      </c>
      <c r="P105" s="85">
        <v>0</v>
      </c>
      <c r="Q105" s="85">
        <v>0</v>
      </c>
      <c r="R105" s="85">
        <v>0</v>
      </c>
      <c r="S105" s="85">
        <f t="shared" si="17"/>
        <v>92</v>
      </c>
      <c r="T105" s="43">
        <v>2024</v>
      </c>
      <c r="U105" s="3"/>
      <c r="V105" s="3"/>
      <c r="W105" s="3"/>
      <c r="X105" s="3"/>
      <c r="Y105" s="3"/>
      <c r="Z105" s="3"/>
      <c r="AA105" s="3"/>
      <c r="AB105" s="3"/>
    </row>
    <row r="106" spans="1:28" ht="20.25">
      <c r="A106" s="42" t="s">
        <v>52</v>
      </c>
      <c r="B106" s="83">
        <v>1</v>
      </c>
      <c r="C106" s="83">
        <v>2</v>
      </c>
      <c r="D106" s="83">
        <v>1</v>
      </c>
      <c r="E106" s="83">
        <v>0</v>
      </c>
      <c r="F106" s="83">
        <v>0</v>
      </c>
      <c r="G106" s="83">
        <v>3</v>
      </c>
      <c r="H106" s="86" t="s">
        <v>24</v>
      </c>
      <c r="I106" s="83" t="s">
        <v>7</v>
      </c>
      <c r="J106" s="87">
        <f>J111</f>
        <v>440</v>
      </c>
      <c r="K106" s="87">
        <f>K109</f>
        <v>440</v>
      </c>
      <c r="L106" s="87">
        <f>L109</f>
        <v>440</v>
      </c>
      <c r="M106" s="114">
        <f>M109</f>
        <v>1000</v>
      </c>
      <c r="N106" s="114">
        <f>N111</f>
        <v>1500</v>
      </c>
      <c r="O106" s="143">
        <f>O111</f>
        <v>1000</v>
      </c>
      <c r="P106" s="114">
        <f>P111</f>
        <v>1000</v>
      </c>
      <c r="Q106" s="114">
        <f>Q111</f>
        <v>1000</v>
      </c>
      <c r="R106" s="114">
        <f>R111</f>
        <v>1000</v>
      </c>
      <c r="S106" s="87">
        <f t="shared" si="17"/>
        <v>7820</v>
      </c>
      <c r="T106" s="43">
        <v>2024</v>
      </c>
      <c r="AB106" s="3"/>
    </row>
    <row r="107" spans="1:28" ht="63">
      <c r="A107" s="42" t="s">
        <v>52</v>
      </c>
      <c r="B107" s="4">
        <v>1</v>
      </c>
      <c r="C107" s="4">
        <v>2</v>
      </c>
      <c r="D107" s="4">
        <v>1</v>
      </c>
      <c r="E107" s="4">
        <v>0</v>
      </c>
      <c r="F107" s="4">
        <v>0</v>
      </c>
      <c r="G107" s="4"/>
      <c r="H107" s="9" t="s">
        <v>111</v>
      </c>
      <c r="I107" s="4" t="s">
        <v>16</v>
      </c>
      <c r="J107" s="7" t="s">
        <v>14</v>
      </c>
      <c r="K107" s="7" t="s">
        <v>14</v>
      </c>
      <c r="L107" s="7" t="s">
        <v>14</v>
      </c>
      <c r="M107" s="104">
        <v>0.55</v>
      </c>
      <c r="N107" s="104">
        <v>0.56</v>
      </c>
      <c r="O107" s="144">
        <v>0.57</v>
      </c>
      <c r="P107" s="104">
        <v>0.58</v>
      </c>
      <c r="Q107" s="104">
        <v>0.59</v>
      </c>
      <c r="R107" s="104">
        <v>0.6</v>
      </c>
      <c r="S107" s="104">
        <v>0.6</v>
      </c>
      <c r="T107" s="43">
        <v>2024</v>
      </c>
      <c r="AB107" s="3"/>
    </row>
    <row r="108" spans="1:28" ht="63">
      <c r="A108" s="42" t="s">
        <v>52</v>
      </c>
      <c r="B108" s="4">
        <v>1</v>
      </c>
      <c r="C108" s="4">
        <v>2</v>
      </c>
      <c r="D108" s="4">
        <v>1</v>
      </c>
      <c r="E108" s="4">
        <v>0</v>
      </c>
      <c r="F108" s="4">
        <v>0</v>
      </c>
      <c r="G108" s="4"/>
      <c r="H108" s="9" t="s">
        <v>144</v>
      </c>
      <c r="I108" s="4" t="s">
        <v>9</v>
      </c>
      <c r="J108" s="8">
        <v>330</v>
      </c>
      <c r="K108" s="8">
        <v>335</v>
      </c>
      <c r="L108" s="8">
        <v>340</v>
      </c>
      <c r="M108" s="8">
        <v>400</v>
      </c>
      <c r="N108" s="8">
        <v>225</v>
      </c>
      <c r="O108" s="134">
        <v>360</v>
      </c>
      <c r="P108" s="8">
        <v>370</v>
      </c>
      <c r="Q108" s="8">
        <v>380</v>
      </c>
      <c r="R108" s="8">
        <v>390</v>
      </c>
      <c r="S108" s="8">
        <v>390</v>
      </c>
      <c r="T108" s="43">
        <v>2024</v>
      </c>
      <c r="AB108" s="3"/>
    </row>
    <row r="109" spans="1:28" ht="78.75">
      <c r="A109" s="42" t="s">
        <v>52</v>
      </c>
      <c r="B109" s="30">
        <v>1</v>
      </c>
      <c r="C109" s="30">
        <v>2</v>
      </c>
      <c r="D109" s="30">
        <v>1</v>
      </c>
      <c r="E109" s="30">
        <v>0</v>
      </c>
      <c r="F109" s="30">
        <v>1</v>
      </c>
      <c r="G109" s="30"/>
      <c r="H109" s="81" t="s">
        <v>145</v>
      </c>
      <c r="I109" s="30" t="s">
        <v>7</v>
      </c>
      <c r="J109" s="74">
        <f>J110+J111</f>
        <v>532</v>
      </c>
      <c r="K109" s="74">
        <v>440</v>
      </c>
      <c r="L109" s="74">
        <v>440</v>
      </c>
      <c r="M109" s="74">
        <f aca="true" t="shared" si="20" ref="M109:R109">SUM(M110:M111)</f>
        <v>1000</v>
      </c>
      <c r="N109" s="74">
        <f t="shared" si="20"/>
        <v>1500</v>
      </c>
      <c r="O109" s="138">
        <f t="shared" si="20"/>
        <v>1000</v>
      </c>
      <c r="P109" s="74">
        <f t="shared" si="20"/>
        <v>1000</v>
      </c>
      <c r="Q109" s="74">
        <f t="shared" si="20"/>
        <v>1000</v>
      </c>
      <c r="R109" s="74">
        <f t="shared" si="20"/>
        <v>1000</v>
      </c>
      <c r="S109" s="74">
        <f>SUM(J109:R109)</f>
        <v>7912</v>
      </c>
      <c r="T109" s="43">
        <v>2024</v>
      </c>
      <c r="AB109" s="3"/>
    </row>
    <row r="110" spans="1:28" ht="20.25">
      <c r="A110" s="42" t="s">
        <v>52</v>
      </c>
      <c r="B110" s="30">
        <v>1</v>
      </c>
      <c r="C110" s="30">
        <v>2</v>
      </c>
      <c r="D110" s="30">
        <v>1</v>
      </c>
      <c r="E110" s="30">
        <v>0</v>
      </c>
      <c r="F110" s="30">
        <v>1</v>
      </c>
      <c r="G110" s="30">
        <v>2</v>
      </c>
      <c r="H110" s="65" t="s">
        <v>25</v>
      </c>
      <c r="I110" s="30" t="s">
        <v>7</v>
      </c>
      <c r="J110" s="74">
        <v>92</v>
      </c>
      <c r="K110" s="74">
        <v>0</v>
      </c>
      <c r="L110" s="74">
        <v>0</v>
      </c>
      <c r="M110" s="74">
        <v>0</v>
      </c>
      <c r="N110" s="74">
        <v>0</v>
      </c>
      <c r="O110" s="138">
        <v>0</v>
      </c>
      <c r="P110" s="74">
        <v>0</v>
      </c>
      <c r="Q110" s="74">
        <v>0</v>
      </c>
      <c r="R110" s="74">
        <v>0</v>
      </c>
      <c r="S110" s="74">
        <f>SUM(J110:R110)</f>
        <v>92</v>
      </c>
      <c r="T110" s="43">
        <v>2016</v>
      </c>
      <c r="AB110" s="3"/>
    </row>
    <row r="111" spans="1:28" ht="20.25">
      <c r="A111" s="42" t="s">
        <v>52</v>
      </c>
      <c r="B111" s="30">
        <v>1</v>
      </c>
      <c r="C111" s="30">
        <v>2</v>
      </c>
      <c r="D111" s="30">
        <v>1</v>
      </c>
      <c r="E111" s="30">
        <v>0</v>
      </c>
      <c r="F111" s="30">
        <v>1</v>
      </c>
      <c r="G111" s="30">
        <v>3</v>
      </c>
      <c r="H111" s="31" t="s">
        <v>24</v>
      </c>
      <c r="I111" s="30" t="s">
        <v>7</v>
      </c>
      <c r="J111" s="74">
        <v>440</v>
      </c>
      <c r="K111" s="74">
        <v>440</v>
      </c>
      <c r="L111" s="74">
        <v>440</v>
      </c>
      <c r="M111" s="74">
        <v>1000</v>
      </c>
      <c r="N111" s="74">
        <f>(1000000+500000)/1000</f>
        <v>1500</v>
      </c>
      <c r="O111" s="138">
        <f>1000</f>
        <v>1000</v>
      </c>
      <c r="P111" s="74">
        <f>1000</f>
        <v>1000</v>
      </c>
      <c r="Q111" s="74">
        <f>1000</f>
        <v>1000</v>
      </c>
      <c r="R111" s="74">
        <f>1000</f>
        <v>1000</v>
      </c>
      <c r="S111" s="74">
        <f>SUM(J111:R111)</f>
        <v>7820</v>
      </c>
      <c r="T111" s="43">
        <v>2024</v>
      </c>
      <c r="AB111" s="3"/>
    </row>
    <row r="112" spans="1:28" ht="31.5">
      <c r="A112" s="42" t="s">
        <v>52</v>
      </c>
      <c r="B112" s="4">
        <v>1</v>
      </c>
      <c r="C112" s="4">
        <v>2</v>
      </c>
      <c r="D112" s="4">
        <v>1</v>
      </c>
      <c r="E112" s="4">
        <v>0</v>
      </c>
      <c r="F112" s="4">
        <v>1</v>
      </c>
      <c r="G112" s="4"/>
      <c r="H112" s="10" t="s">
        <v>32</v>
      </c>
      <c r="I112" s="4" t="s">
        <v>6</v>
      </c>
      <c r="J112" s="8">
        <v>49</v>
      </c>
      <c r="K112" s="8">
        <v>45</v>
      </c>
      <c r="L112" s="8">
        <v>45</v>
      </c>
      <c r="M112" s="8">
        <v>40</v>
      </c>
      <c r="N112" s="8">
        <v>45</v>
      </c>
      <c r="O112" s="160">
        <v>40</v>
      </c>
      <c r="P112" s="8">
        <v>70</v>
      </c>
      <c r="Q112" s="8">
        <v>75</v>
      </c>
      <c r="R112" s="8">
        <v>75</v>
      </c>
      <c r="S112" s="62">
        <f>R112</f>
        <v>75</v>
      </c>
      <c r="T112" s="43">
        <v>2024</v>
      </c>
      <c r="AB112" s="3"/>
    </row>
    <row r="113" spans="1:28" ht="78.75">
      <c r="A113" s="42" t="s">
        <v>52</v>
      </c>
      <c r="B113" s="4">
        <v>1</v>
      </c>
      <c r="C113" s="4">
        <v>2</v>
      </c>
      <c r="D113" s="4">
        <v>1</v>
      </c>
      <c r="E113" s="4">
        <v>0</v>
      </c>
      <c r="F113" s="4">
        <v>2</v>
      </c>
      <c r="G113" s="4"/>
      <c r="H113" s="10" t="s">
        <v>39</v>
      </c>
      <c r="I113" s="4" t="s">
        <v>11</v>
      </c>
      <c r="J113" s="7" t="s">
        <v>12</v>
      </c>
      <c r="K113" s="7" t="s">
        <v>12</v>
      </c>
      <c r="L113" s="7" t="s">
        <v>12</v>
      </c>
      <c r="M113" s="7" t="s">
        <v>12</v>
      </c>
      <c r="N113" s="7" t="s">
        <v>12</v>
      </c>
      <c r="O113" s="133" t="s">
        <v>12</v>
      </c>
      <c r="P113" s="7" t="s">
        <v>12</v>
      </c>
      <c r="Q113" s="7" t="s">
        <v>12</v>
      </c>
      <c r="R113" s="7" t="s">
        <v>12</v>
      </c>
      <c r="S113" s="7" t="s">
        <v>12</v>
      </c>
      <c r="T113" s="43">
        <v>2024</v>
      </c>
      <c r="AB113" s="3"/>
    </row>
    <row r="114" spans="1:28" ht="31.5">
      <c r="A114" s="42" t="s">
        <v>52</v>
      </c>
      <c r="B114" s="4">
        <v>1</v>
      </c>
      <c r="C114" s="4">
        <v>2</v>
      </c>
      <c r="D114" s="4">
        <v>1</v>
      </c>
      <c r="E114" s="4">
        <v>0</v>
      </c>
      <c r="F114" s="4">
        <v>2</v>
      </c>
      <c r="G114" s="4"/>
      <c r="H114" s="10" t="s">
        <v>33</v>
      </c>
      <c r="I114" s="4" t="s">
        <v>6</v>
      </c>
      <c r="J114" s="8">
        <v>1</v>
      </c>
      <c r="K114" s="8">
        <v>1</v>
      </c>
      <c r="L114" s="8">
        <v>1</v>
      </c>
      <c r="M114" s="8">
        <v>1</v>
      </c>
      <c r="N114" s="8">
        <v>1</v>
      </c>
      <c r="O114" s="134">
        <v>1</v>
      </c>
      <c r="P114" s="8">
        <v>1</v>
      </c>
      <c r="Q114" s="8">
        <v>1</v>
      </c>
      <c r="R114" s="8">
        <v>1</v>
      </c>
      <c r="S114" s="62">
        <f>SUM(J114:R114)</f>
        <v>9</v>
      </c>
      <c r="T114" s="43">
        <v>2024</v>
      </c>
      <c r="AB114" s="3"/>
    </row>
    <row r="115" spans="1:28" ht="78.75">
      <c r="A115" s="42" t="s">
        <v>52</v>
      </c>
      <c r="B115" s="4">
        <v>1</v>
      </c>
      <c r="C115" s="4">
        <v>2</v>
      </c>
      <c r="D115" s="4">
        <v>1</v>
      </c>
      <c r="E115" s="4">
        <v>0</v>
      </c>
      <c r="F115" s="4">
        <v>3</v>
      </c>
      <c r="G115" s="4"/>
      <c r="H115" s="10" t="s">
        <v>146</v>
      </c>
      <c r="I115" s="4" t="s">
        <v>11</v>
      </c>
      <c r="J115" s="7" t="s">
        <v>12</v>
      </c>
      <c r="K115" s="7" t="s">
        <v>12</v>
      </c>
      <c r="L115" s="7" t="s">
        <v>12</v>
      </c>
      <c r="M115" s="7" t="s">
        <v>12</v>
      </c>
      <c r="N115" s="7" t="s">
        <v>12</v>
      </c>
      <c r="O115" s="133" t="s">
        <v>12</v>
      </c>
      <c r="P115" s="7" t="s">
        <v>12</v>
      </c>
      <c r="Q115" s="7" t="s">
        <v>12</v>
      </c>
      <c r="R115" s="7" t="s">
        <v>12</v>
      </c>
      <c r="S115" s="7" t="s">
        <v>12</v>
      </c>
      <c r="T115" s="43">
        <v>2024</v>
      </c>
      <c r="AB115" s="3"/>
    </row>
    <row r="116" spans="1:28" ht="31.5">
      <c r="A116" s="42" t="s">
        <v>52</v>
      </c>
      <c r="B116" s="4">
        <v>1</v>
      </c>
      <c r="C116" s="4">
        <v>2</v>
      </c>
      <c r="D116" s="4">
        <v>1</v>
      </c>
      <c r="E116" s="4">
        <v>0</v>
      </c>
      <c r="F116" s="4">
        <v>3</v>
      </c>
      <c r="G116" s="4"/>
      <c r="H116" s="10" t="s">
        <v>42</v>
      </c>
      <c r="I116" s="4" t="s">
        <v>6</v>
      </c>
      <c r="J116" s="8">
        <v>6</v>
      </c>
      <c r="K116" s="8">
        <v>6</v>
      </c>
      <c r="L116" s="8">
        <v>6</v>
      </c>
      <c r="M116" s="8">
        <v>6</v>
      </c>
      <c r="N116" s="8">
        <v>6</v>
      </c>
      <c r="O116" s="134">
        <v>6</v>
      </c>
      <c r="P116" s="8">
        <v>6</v>
      </c>
      <c r="Q116" s="8">
        <v>6</v>
      </c>
      <c r="R116" s="8">
        <v>6</v>
      </c>
      <c r="S116" s="125">
        <f aca="true" t="shared" si="21" ref="S116:S122">SUM(J116:R116)</f>
        <v>54</v>
      </c>
      <c r="T116" s="43">
        <v>2024</v>
      </c>
      <c r="AB116" s="3"/>
    </row>
    <row r="117" spans="1:28" ht="63">
      <c r="A117" s="42" t="s">
        <v>52</v>
      </c>
      <c r="B117" s="83">
        <v>1</v>
      </c>
      <c r="C117" s="83">
        <v>2</v>
      </c>
      <c r="D117" s="83">
        <v>2</v>
      </c>
      <c r="E117" s="83">
        <v>0</v>
      </c>
      <c r="F117" s="83">
        <v>0</v>
      </c>
      <c r="G117" s="83"/>
      <c r="H117" s="88" t="s">
        <v>38</v>
      </c>
      <c r="I117" s="83" t="s">
        <v>7</v>
      </c>
      <c r="J117" s="87">
        <f>SUM(J122)</f>
        <v>2733</v>
      </c>
      <c r="K117" s="87">
        <f>SUM(K122)</f>
        <v>2740</v>
      </c>
      <c r="L117" s="87">
        <f>SUM(L122)</f>
        <v>2740</v>
      </c>
      <c r="M117" s="87">
        <f aca="true" t="shared" si="22" ref="M117:R117">SUM(M118:M119)</f>
        <v>2180</v>
      </c>
      <c r="N117" s="87">
        <f t="shared" si="22"/>
        <v>1130</v>
      </c>
      <c r="O117" s="136">
        <f t="shared" si="22"/>
        <v>2180</v>
      </c>
      <c r="P117" s="87">
        <f t="shared" si="22"/>
        <v>2180</v>
      </c>
      <c r="Q117" s="87">
        <f t="shared" si="22"/>
        <v>2180</v>
      </c>
      <c r="R117" s="87">
        <f t="shared" si="22"/>
        <v>2180</v>
      </c>
      <c r="S117" s="87">
        <f t="shared" si="21"/>
        <v>20243</v>
      </c>
      <c r="T117" s="43">
        <v>2021</v>
      </c>
      <c r="AB117" s="3"/>
    </row>
    <row r="118" spans="1:28" ht="20.25">
      <c r="A118" s="42" t="s">
        <v>52</v>
      </c>
      <c r="B118" s="83">
        <v>1</v>
      </c>
      <c r="C118" s="83">
        <v>2</v>
      </c>
      <c r="D118" s="83">
        <v>2</v>
      </c>
      <c r="E118" s="83">
        <v>0</v>
      </c>
      <c r="F118" s="83">
        <v>1</v>
      </c>
      <c r="G118" s="89">
        <v>2</v>
      </c>
      <c r="H118" s="84" t="s">
        <v>25</v>
      </c>
      <c r="I118" s="83" t="s">
        <v>7</v>
      </c>
      <c r="J118" s="90">
        <v>23</v>
      </c>
      <c r="K118" s="90">
        <v>0</v>
      </c>
      <c r="L118" s="90">
        <v>0</v>
      </c>
      <c r="M118" s="90">
        <v>0</v>
      </c>
      <c r="N118" s="90">
        <v>0</v>
      </c>
      <c r="O118" s="145">
        <v>0</v>
      </c>
      <c r="P118" s="90">
        <v>0</v>
      </c>
      <c r="Q118" s="90">
        <v>0</v>
      </c>
      <c r="R118" s="90">
        <v>0</v>
      </c>
      <c r="S118" s="87">
        <f t="shared" si="21"/>
        <v>23</v>
      </c>
      <c r="T118" s="43">
        <v>2016</v>
      </c>
      <c r="AB118" s="3"/>
    </row>
    <row r="119" spans="1:28" ht="20.25">
      <c r="A119" s="42" t="s">
        <v>52</v>
      </c>
      <c r="B119" s="83">
        <v>1</v>
      </c>
      <c r="C119" s="83">
        <v>2</v>
      </c>
      <c r="D119" s="83">
        <v>2</v>
      </c>
      <c r="E119" s="83">
        <v>0</v>
      </c>
      <c r="F119" s="83">
        <v>1</v>
      </c>
      <c r="G119" s="89">
        <v>3</v>
      </c>
      <c r="H119" s="86" t="s">
        <v>24</v>
      </c>
      <c r="I119" s="83" t="s">
        <v>7</v>
      </c>
      <c r="J119" s="90">
        <v>2710</v>
      </c>
      <c r="K119" s="87">
        <v>2740</v>
      </c>
      <c r="L119" s="87">
        <v>2740</v>
      </c>
      <c r="M119" s="87">
        <f aca="true" t="shared" si="23" ref="M119:R119">M122</f>
        <v>2180</v>
      </c>
      <c r="N119" s="87">
        <f t="shared" si="23"/>
        <v>1130</v>
      </c>
      <c r="O119" s="136">
        <f t="shared" si="23"/>
        <v>2180</v>
      </c>
      <c r="P119" s="87">
        <f t="shared" si="23"/>
        <v>2180</v>
      </c>
      <c r="Q119" s="87">
        <f t="shared" si="23"/>
        <v>2180</v>
      </c>
      <c r="R119" s="87">
        <f t="shared" si="23"/>
        <v>2180</v>
      </c>
      <c r="S119" s="87">
        <f t="shared" si="21"/>
        <v>20220</v>
      </c>
      <c r="T119" s="43">
        <v>2024</v>
      </c>
      <c r="AB119" s="3"/>
    </row>
    <row r="120" spans="1:28" ht="63">
      <c r="A120" s="42" t="s">
        <v>52</v>
      </c>
      <c r="B120" s="4">
        <v>1</v>
      </c>
      <c r="C120" s="4">
        <v>2</v>
      </c>
      <c r="D120" s="4">
        <v>2</v>
      </c>
      <c r="E120" s="4">
        <v>0</v>
      </c>
      <c r="F120" s="4">
        <v>0</v>
      </c>
      <c r="G120" s="4"/>
      <c r="H120" s="27" t="s">
        <v>63</v>
      </c>
      <c r="I120" s="96" t="s">
        <v>6</v>
      </c>
      <c r="J120" s="17">
        <v>48</v>
      </c>
      <c r="K120" s="17">
        <v>48</v>
      </c>
      <c r="L120" s="17">
        <v>48</v>
      </c>
      <c r="M120" s="17">
        <v>51</v>
      </c>
      <c r="N120" s="17">
        <v>51</v>
      </c>
      <c r="O120" s="146">
        <v>52</v>
      </c>
      <c r="P120" s="17">
        <v>53</v>
      </c>
      <c r="Q120" s="17">
        <v>54</v>
      </c>
      <c r="R120" s="17">
        <v>55</v>
      </c>
      <c r="S120" s="17">
        <f t="shared" si="21"/>
        <v>460</v>
      </c>
      <c r="T120" s="43">
        <v>2024</v>
      </c>
      <c r="AB120" s="3"/>
    </row>
    <row r="121" spans="1:28" ht="47.25">
      <c r="A121" s="42" t="s">
        <v>52</v>
      </c>
      <c r="B121" s="4">
        <v>1</v>
      </c>
      <c r="C121" s="4">
        <v>2</v>
      </c>
      <c r="D121" s="4">
        <v>2</v>
      </c>
      <c r="E121" s="4">
        <v>0</v>
      </c>
      <c r="F121" s="4">
        <v>0</v>
      </c>
      <c r="G121" s="16"/>
      <c r="H121" s="9" t="s">
        <v>40</v>
      </c>
      <c r="I121" s="4" t="s">
        <v>6</v>
      </c>
      <c r="J121" s="61">
        <v>650</v>
      </c>
      <c r="K121" s="4">
        <v>670</v>
      </c>
      <c r="L121" s="4">
        <v>680</v>
      </c>
      <c r="M121" s="4">
        <v>690</v>
      </c>
      <c r="N121" s="4">
        <v>350</v>
      </c>
      <c r="O121" s="130">
        <v>710</v>
      </c>
      <c r="P121" s="4">
        <v>715</v>
      </c>
      <c r="Q121" s="4">
        <v>720</v>
      </c>
      <c r="R121" s="4">
        <v>725</v>
      </c>
      <c r="S121" s="8">
        <f t="shared" si="21"/>
        <v>5910</v>
      </c>
      <c r="T121" s="43">
        <v>2024</v>
      </c>
      <c r="AB121" s="3"/>
    </row>
    <row r="122" spans="1:28" ht="63">
      <c r="A122" s="42" t="s">
        <v>52</v>
      </c>
      <c r="B122" s="73">
        <v>1</v>
      </c>
      <c r="C122" s="73">
        <v>2</v>
      </c>
      <c r="D122" s="73">
        <v>2</v>
      </c>
      <c r="E122" s="73">
        <v>0</v>
      </c>
      <c r="F122" s="73">
        <v>1</v>
      </c>
      <c r="G122" s="75"/>
      <c r="H122" s="72" t="s">
        <v>59</v>
      </c>
      <c r="I122" s="73" t="s">
        <v>7</v>
      </c>
      <c r="J122" s="74">
        <f>SUM(J123:J124)</f>
        <v>2733</v>
      </c>
      <c r="K122" s="74">
        <v>2740</v>
      </c>
      <c r="L122" s="74">
        <v>2740</v>
      </c>
      <c r="M122" s="74">
        <f aca="true" t="shared" si="24" ref="M122:R122">SUM(M123:M124)</f>
        <v>2180</v>
      </c>
      <c r="N122" s="74">
        <f>SUM(N123:N124)</f>
        <v>1130</v>
      </c>
      <c r="O122" s="138">
        <f t="shared" si="24"/>
        <v>2180</v>
      </c>
      <c r="P122" s="74">
        <f t="shared" si="24"/>
        <v>2180</v>
      </c>
      <c r="Q122" s="74">
        <f t="shared" si="24"/>
        <v>2180</v>
      </c>
      <c r="R122" s="74">
        <f t="shared" si="24"/>
        <v>2180</v>
      </c>
      <c r="S122" s="74">
        <f t="shared" si="21"/>
        <v>20243</v>
      </c>
      <c r="T122" s="43">
        <v>2024</v>
      </c>
      <c r="U122" s="92"/>
      <c r="AB122" s="3"/>
    </row>
    <row r="123" spans="1:28" ht="20.25">
      <c r="A123" s="42" t="s">
        <v>52</v>
      </c>
      <c r="B123" s="73">
        <v>1</v>
      </c>
      <c r="C123" s="73">
        <v>2</v>
      </c>
      <c r="D123" s="73">
        <v>2</v>
      </c>
      <c r="E123" s="73">
        <v>0</v>
      </c>
      <c r="F123" s="73">
        <v>1</v>
      </c>
      <c r="G123" s="75">
        <v>2</v>
      </c>
      <c r="H123" s="76" t="s">
        <v>25</v>
      </c>
      <c r="I123" s="73" t="s">
        <v>7</v>
      </c>
      <c r="J123" s="79">
        <v>23</v>
      </c>
      <c r="K123" s="79">
        <v>0</v>
      </c>
      <c r="L123" s="79">
        <v>0</v>
      </c>
      <c r="M123" s="79">
        <v>0</v>
      </c>
      <c r="N123" s="79">
        <v>0</v>
      </c>
      <c r="O123" s="147">
        <v>0</v>
      </c>
      <c r="P123" s="79">
        <v>0</v>
      </c>
      <c r="Q123" s="79">
        <v>0</v>
      </c>
      <c r="R123" s="79">
        <v>0</v>
      </c>
      <c r="S123" s="74">
        <f>SUM(J123:R123)</f>
        <v>23</v>
      </c>
      <c r="T123" s="43">
        <v>2016</v>
      </c>
      <c r="U123" s="92"/>
      <c r="AB123" s="3"/>
    </row>
    <row r="124" spans="1:28" ht="20.25">
      <c r="A124" s="42" t="s">
        <v>52</v>
      </c>
      <c r="B124" s="73">
        <v>1</v>
      </c>
      <c r="C124" s="73">
        <v>2</v>
      </c>
      <c r="D124" s="73">
        <v>2</v>
      </c>
      <c r="E124" s="73">
        <v>0</v>
      </c>
      <c r="F124" s="73">
        <v>1</v>
      </c>
      <c r="G124" s="75">
        <v>3</v>
      </c>
      <c r="H124" s="77" t="s">
        <v>24</v>
      </c>
      <c r="I124" s="73" t="s">
        <v>7</v>
      </c>
      <c r="J124" s="79">
        <v>2710</v>
      </c>
      <c r="K124" s="74">
        <v>2740</v>
      </c>
      <c r="L124" s="74">
        <v>2740</v>
      </c>
      <c r="M124" s="74">
        <f>2180</f>
        <v>2180</v>
      </c>
      <c r="N124" s="74">
        <f>1130</f>
        <v>1130</v>
      </c>
      <c r="O124" s="138">
        <v>2180</v>
      </c>
      <c r="P124" s="74">
        <v>2180</v>
      </c>
      <c r="Q124" s="74">
        <v>2180</v>
      </c>
      <c r="R124" s="74">
        <v>2180</v>
      </c>
      <c r="S124" s="74">
        <f>SUM(J124:R124)</f>
        <v>20220</v>
      </c>
      <c r="T124" s="43">
        <v>2024</v>
      </c>
      <c r="U124" s="92"/>
      <c r="AB124" s="3"/>
    </row>
    <row r="125" spans="1:28" ht="63">
      <c r="A125" s="42" t="s">
        <v>52</v>
      </c>
      <c r="B125" s="4">
        <v>1</v>
      </c>
      <c r="C125" s="4">
        <v>2</v>
      </c>
      <c r="D125" s="4">
        <v>2</v>
      </c>
      <c r="E125" s="4">
        <v>0</v>
      </c>
      <c r="F125" s="4">
        <v>1</v>
      </c>
      <c r="G125" s="4"/>
      <c r="H125" s="28" t="s">
        <v>95</v>
      </c>
      <c r="I125" s="97" t="s">
        <v>6</v>
      </c>
      <c r="J125" s="29">
        <v>80</v>
      </c>
      <c r="K125" s="29">
        <v>80</v>
      </c>
      <c r="L125" s="29">
        <v>80</v>
      </c>
      <c r="M125" s="29">
        <v>80</v>
      </c>
      <c r="N125" s="29">
        <v>50</v>
      </c>
      <c r="O125" s="151">
        <v>85</v>
      </c>
      <c r="P125" s="29">
        <v>90</v>
      </c>
      <c r="Q125" s="29">
        <v>90</v>
      </c>
      <c r="R125" s="29">
        <v>95</v>
      </c>
      <c r="S125" s="29">
        <f>SUM(J125:R125)</f>
        <v>730</v>
      </c>
      <c r="T125" s="43">
        <v>2024</v>
      </c>
      <c r="U125" s="92"/>
      <c r="AB125" s="3"/>
    </row>
    <row r="126" spans="1:28" ht="78.75">
      <c r="A126" s="42" t="s">
        <v>52</v>
      </c>
      <c r="B126" s="4">
        <v>1</v>
      </c>
      <c r="C126" s="4">
        <v>2</v>
      </c>
      <c r="D126" s="4">
        <v>2</v>
      </c>
      <c r="E126" s="4">
        <v>0</v>
      </c>
      <c r="F126" s="4">
        <v>2</v>
      </c>
      <c r="G126" s="4"/>
      <c r="H126" s="10" t="s">
        <v>45</v>
      </c>
      <c r="I126" s="4" t="s">
        <v>11</v>
      </c>
      <c r="J126" s="7" t="s">
        <v>12</v>
      </c>
      <c r="K126" s="7" t="s">
        <v>12</v>
      </c>
      <c r="L126" s="7" t="s">
        <v>12</v>
      </c>
      <c r="M126" s="7" t="s">
        <v>12</v>
      </c>
      <c r="N126" s="7" t="s">
        <v>12</v>
      </c>
      <c r="O126" s="133" t="s">
        <v>12</v>
      </c>
      <c r="P126" s="7" t="s">
        <v>12</v>
      </c>
      <c r="Q126" s="7" t="s">
        <v>12</v>
      </c>
      <c r="R126" s="7" t="s">
        <v>12</v>
      </c>
      <c r="S126" s="7" t="s">
        <v>12</v>
      </c>
      <c r="T126" s="43">
        <v>2024</v>
      </c>
      <c r="AB126" s="3"/>
    </row>
    <row r="127" spans="1:28" ht="31.5">
      <c r="A127" s="42" t="s">
        <v>52</v>
      </c>
      <c r="B127" s="4">
        <v>1</v>
      </c>
      <c r="C127" s="4">
        <v>2</v>
      </c>
      <c r="D127" s="4">
        <v>2</v>
      </c>
      <c r="E127" s="4">
        <v>0</v>
      </c>
      <c r="F127" s="4">
        <v>2</v>
      </c>
      <c r="G127" s="4"/>
      <c r="H127" s="10" t="s">
        <v>112</v>
      </c>
      <c r="I127" s="4" t="s">
        <v>6</v>
      </c>
      <c r="J127" s="8">
        <v>300</v>
      </c>
      <c r="K127" s="8">
        <v>300</v>
      </c>
      <c r="L127" s="8">
        <v>300</v>
      </c>
      <c r="M127" s="8">
        <v>125</v>
      </c>
      <c r="N127" s="8">
        <v>50</v>
      </c>
      <c r="O127" s="134">
        <v>250</v>
      </c>
      <c r="P127" s="8">
        <v>255</v>
      </c>
      <c r="Q127" s="8">
        <v>255</v>
      </c>
      <c r="R127" s="8">
        <v>255</v>
      </c>
      <c r="S127" s="8">
        <f>SUM(J127:R127)</f>
        <v>2090</v>
      </c>
      <c r="T127" s="43">
        <v>2024</v>
      </c>
      <c r="AB127" s="3"/>
    </row>
    <row r="128" spans="1:28" ht="47.25">
      <c r="A128" s="42" t="s">
        <v>52</v>
      </c>
      <c r="B128" s="4">
        <v>1</v>
      </c>
      <c r="C128" s="4">
        <v>2</v>
      </c>
      <c r="D128" s="4">
        <v>2</v>
      </c>
      <c r="E128" s="4">
        <v>0</v>
      </c>
      <c r="F128" s="4">
        <v>3</v>
      </c>
      <c r="G128" s="4"/>
      <c r="H128" s="10" t="s">
        <v>79</v>
      </c>
      <c r="I128" s="4" t="s">
        <v>11</v>
      </c>
      <c r="J128" s="7" t="s">
        <v>12</v>
      </c>
      <c r="K128" s="7" t="s">
        <v>12</v>
      </c>
      <c r="L128" s="7" t="s">
        <v>12</v>
      </c>
      <c r="M128" s="7" t="s">
        <v>12</v>
      </c>
      <c r="N128" s="7" t="s">
        <v>12</v>
      </c>
      <c r="O128" s="133" t="s">
        <v>12</v>
      </c>
      <c r="P128" s="7" t="s">
        <v>12</v>
      </c>
      <c r="Q128" s="7" t="s">
        <v>12</v>
      </c>
      <c r="R128" s="7" t="s">
        <v>12</v>
      </c>
      <c r="S128" s="7" t="s">
        <v>12</v>
      </c>
      <c r="T128" s="43">
        <v>2024</v>
      </c>
      <c r="AB128" s="3"/>
    </row>
    <row r="129" spans="1:28" ht="31.5">
      <c r="A129" s="42" t="s">
        <v>52</v>
      </c>
      <c r="B129" s="4">
        <v>1</v>
      </c>
      <c r="C129" s="4">
        <v>2</v>
      </c>
      <c r="D129" s="4">
        <v>2</v>
      </c>
      <c r="E129" s="4">
        <v>0</v>
      </c>
      <c r="F129" s="4">
        <v>3</v>
      </c>
      <c r="G129" s="4"/>
      <c r="H129" s="9" t="s">
        <v>113</v>
      </c>
      <c r="I129" s="4" t="s">
        <v>6</v>
      </c>
      <c r="J129" s="8">
        <v>96</v>
      </c>
      <c r="K129" s="8">
        <v>96</v>
      </c>
      <c r="L129" s="8">
        <v>96</v>
      </c>
      <c r="M129" s="8">
        <v>60</v>
      </c>
      <c r="N129" s="8">
        <v>55</v>
      </c>
      <c r="O129" s="134">
        <v>83</v>
      </c>
      <c r="P129" s="8">
        <v>85</v>
      </c>
      <c r="Q129" s="8">
        <v>85</v>
      </c>
      <c r="R129" s="8">
        <v>87</v>
      </c>
      <c r="S129" s="8">
        <f>SUM(J129:R129)</f>
        <v>743</v>
      </c>
      <c r="T129" s="43">
        <v>2024</v>
      </c>
      <c r="AB129" s="3"/>
    </row>
    <row r="130" spans="1:28" ht="47.25">
      <c r="A130" s="42" t="s">
        <v>52</v>
      </c>
      <c r="B130" s="32">
        <v>1</v>
      </c>
      <c r="C130" s="32">
        <v>3</v>
      </c>
      <c r="D130" s="32">
        <v>0</v>
      </c>
      <c r="E130" s="32">
        <v>0</v>
      </c>
      <c r="F130" s="32">
        <v>0</v>
      </c>
      <c r="G130" s="93">
        <v>3</v>
      </c>
      <c r="H130" s="34" t="s">
        <v>147</v>
      </c>
      <c r="I130" s="100" t="s">
        <v>8</v>
      </c>
      <c r="J130" s="152">
        <f aca="true" t="shared" si="25" ref="J130:S130">SUM(J131:J132)</f>
        <v>5090</v>
      </c>
      <c r="K130" s="152">
        <f t="shared" si="25"/>
        <v>6270</v>
      </c>
      <c r="L130" s="152">
        <f t="shared" si="25"/>
        <v>4700</v>
      </c>
      <c r="M130" s="152">
        <f t="shared" si="25"/>
        <v>19551.23272</v>
      </c>
      <c r="N130" s="111">
        <f t="shared" si="25"/>
        <v>4155.1</v>
      </c>
      <c r="O130" s="170">
        <f>SUM(O131:O132)</f>
        <v>9144.900000000001</v>
      </c>
      <c r="P130" s="110">
        <f>SUM(P131:P132)</f>
        <v>3500</v>
      </c>
      <c r="Q130" s="110">
        <f>SUM(Q131:Q132)</f>
        <v>3500</v>
      </c>
      <c r="R130" s="110">
        <f t="shared" si="25"/>
        <v>3500</v>
      </c>
      <c r="S130" s="33">
        <f t="shared" si="25"/>
        <v>59411.23272</v>
      </c>
      <c r="T130" s="43">
        <v>2024</v>
      </c>
      <c r="AB130" s="3"/>
    </row>
    <row r="131" spans="1:28" ht="20.25">
      <c r="A131" s="42"/>
      <c r="B131" s="93">
        <v>1</v>
      </c>
      <c r="C131" s="93">
        <v>2</v>
      </c>
      <c r="D131" s="93">
        <v>2</v>
      </c>
      <c r="E131" s="93">
        <v>0</v>
      </c>
      <c r="F131" s="93">
        <v>1</v>
      </c>
      <c r="G131" s="94">
        <v>2</v>
      </c>
      <c r="H131" s="95" t="s">
        <v>25</v>
      </c>
      <c r="I131" s="93" t="s">
        <v>7</v>
      </c>
      <c r="J131" s="115">
        <v>0</v>
      </c>
      <c r="K131" s="115">
        <v>1450</v>
      </c>
      <c r="L131" s="115">
        <f>L134</f>
        <v>700</v>
      </c>
      <c r="M131" s="115">
        <f aca="true" t="shared" si="26" ref="M131:S131">SUM(M134,M179)</f>
        <v>5390</v>
      </c>
      <c r="N131" s="115">
        <f t="shared" si="26"/>
        <v>980</v>
      </c>
      <c r="O131" s="174">
        <f t="shared" si="26"/>
        <v>0</v>
      </c>
      <c r="P131" s="115">
        <f t="shared" si="26"/>
        <v>0</v>
      </c>
      <c r="Q131" s="115">
        <f t="shared" si="26"/>
        <v>0</v>
      </c>
      <c r="R131" s="115">
        <f t="shared" si="26"/>
        <v>0</v>
      </c>
      <c r="S131" s="126">
        <f t="shared" si="26"/>
        <v>8520</v>
      </c>
      <c r="T131" s="43">
        <v>2021</v>
      </c>
      <c r="AB131" s="3"/>
    </row>
    <row r="132" spans="1:28" ht="20.25">
      <c r="A132" s="42" t="s">
        <v>52</v>
      </c>
      <c r="B132" s="32">
        <v>1</v>
      </c>
      <c r="C132" s="32">
        <v>3</v>
      </c>
      <c r="D132" s="32">
        <v>0</v>
      </c>
      <c r="E132" s="32">
        <v>0</v>
      </c>
      <c r="F132" s="32">
        <v>0</v>
      </c>
      <c r="G132" s="32">
        <v>3</v>
      </c>
      <c r="H132" s="35" t="s">
        <v>24</v>
      </c>
      <c r="I132" s="32" t="s">
        <v>7</v>
      </c>
      <c r="J132" s="111">
        <f aca="true" t="shared" si="27" ref="J132:R132">SUM(J135,J180)</f>
        <v>5090</v>
      </c>
      <c r="K132" s="111">
        <f t="shared" si="27"/>
        <v>4820</v>
      </c>
      <c r="L132" s="111">
        <f t="shared" si="27"/>
        <v>4000</v>
      </c>
      <c r="M132" s="111">
        <f t="shared" si="27"/>
        <v>14161.23272</v>
      </c>
      <c r="N132" s="111">
        <f t="shared" si="27"/>
        <v>3175.1</v>
      </c>
      <c r="O132" s="171">
        <f t="shared" si="27"/>
        <v>9144.900000000001</v>
      </c>
      <c r="P132" s="111">
        <f t="shared" si="27"/>
        <v>3500</v>
      </c>
      <c r="Q132" s="111">
        <f t="shared" si="27"/>
        <v>3500</v>
      </c>
      <c r="R132" s="111">
        <f t="shared" si="27"/>
        <v>3500</v>
      </c>
      <c r="S132" s="36">
        <f>SUM(J132:R132)</f>
        <v>50891.23272</v>
      </c>
      <c r="T132" s="43">
        <v>2024</v>
      </c>
      <c r="AB132" s="3"/>
    </row>
    <row r="133" spans="1:28" ht="31.5">
      <c r="A133" s="42" t="s">
        <v>52</v>
      </c>
      <c r="B133" s="83">
        <v>1</v>
      </c>
      <c r="C133" s="83">
        <v>3</v>
      </c>
      <c r="D133" s="83">
        <v>1</v>
      </c>
      <c r="E133" s="83">
        <v>0</v>
      </c>
      <c r="F133" s="83">
        <v>0</v>
      </c>
      <c r="G133" s="83">
        <v>3</v>
      </c>
      <c r="H133" s="82" t="s">
        <v>148</v>
      </c>
      <c r="I133" s="83" t="s">
        <v>7</v>
      </c>
      <c r="J133" s="114">
        <f>SUM(J135:J135)</f>
        <v>4440</v>
      </c>
      <c r="K133" s="114">
        <f aca="true" t="shared" si="28" ref="K133:R133">SUM(K134:K135)</f>
        <v>5770</v>
      </c>
      <c r="L133" s="114">
        <f t="shared" si="28"/>
        <v>4200</v>
      </c>
      <c r="M133" s="114">
        <f t="shared" si="28"/>
        <v>16051.23272</v>
      </c>
      <c r="N133" s="114">
        <f t="shared" si="28"/>
        <v>2675.1</v>
      </c>
      <c r="O133" s="172">
        <f>SUM(O134:O135)</f>
        <v>8644.900000000001</v>
      </c>
      <c r="P133" s="114">
        <f t="shared" si="28"/>
        <v>3000</v>
      </c>
      <c r="Q133" s="114">
        <f t="shared" si="28"/>
        <v>3000</v>
      </c>
      <c r="R133" s="114">
        <f t="shared" si="28"/>
        <v>3000</v>
      </c>
      <c r="S133" s="87">
        <f>SUM(J133:R133)</f>
        <v>50781.23272</v>
      </c>
      <c r="T133" s="43">
        <v>2024</v>
      </c>
      <c r="AB133" s="3"/>
    </row>
    <row r="134" spans="1:28" ht="20.25">
      <c r="A134" s="42"/>
      <c r="B134" s="83">
        <v>1</v>
      </c>
      <c r="C134" s="83">
        <v>3</v>
      </c>
      <c r="D134" s="83">
        <v>1</v>
      </c>
      <c r="E134" s="83">
        <v>0</v>
      </c>
      <c r="F134" s="83">
        <v>0</v>
      </c>
      <c r="G134" s="89">
        <v>2</v>
      </c>
      <c r="H134" s="84" t="s">
        <v>25</v>
      </c>
      <c r="I134" s="83" t="s">
        <v>7</v>
      </c>
      <c r="J134" s="114">
        <v>0</v>
      </c>
      <c r="K134" s="114">
        <v>1450</v>
      </c>
      <c r="L134" s="114">
        <f>L151</f>
        <v>700</v>
      </c>
      <c r="M134" s="114">
        <f>SUM(M145,M151,M162,M167,M156)</f>
        <v>2390</v>
      </c>
      <c r="N134" s="114">
        <f>SUM(N145,N151,N162,N156)</f>
        <v>0</v>
      </c>
      <c r="O134" s="143">
        <v>0</v>
      </c>
      <c r="P134" s="114">
        <v>0</v>
      </c>
      <c r="Q134" s="114">
        <v>0</v>
      </c>
      <c r="R134" s="114">
        <v>0</v>
      </c>
      <c r="S134" s="87">
        <f>SUM(J134:R134)</f>
        <v>4540</v>
      </c>
      <c r="T134" s="43">
        <v>2019</v>
      </c>
      <c r="AB134" s="3"/>
    </row>
    <row r="135" spans="1:28" ht="20.25">
      <c r="A135" s="42" t="s">
        <v>52</v>
      </c>
      <c r="B135" s="83">
        <v>1</v>
      </c>
      <c r="C135" s="83">
        <v>3</v>
      </c>
      <c r="D135" s="83">
        <v>1</v>
      </c>
      <c r="E135" s="83">
        <v>0</v>
      </c>
      <c r="F135" s="83">
        <v>0</v>
      </c>
      <c r="G135" s="83">
        <v>3</v>
      </c>
      <c r="H135" s="86" t="s">
        <v>24</v>
      </c>
      <c r="I135" s="83" t="s">
        <v>7</v>
      </c>
      <c r="J135" s="114">
        <v>4440</v>
      </c>
      <c r="K135" s="114">
        <v>4320</v>
      </c>
      <c r="L135" s="114">
        <f>L138+L148+L152</f>
        <v>3500</v>
      </c>
      <c r="M135" s="114">
        <f>M138+M148+M146+M152+M157+M163+M175</f>
        <v>13661.23272</v>
      </c>
      <c r="N135" s="114">
        <f>N138+N148+N146+N152+N157+N163+N168+N175</f>
        <v>2675.1</v>
      </c>
      <c r="O135" s="172">
        <f>O138+O175</f>
        <v>8644.900000000001</v>
      </c>
      <c r="P135" s="114">
        <f>P138+P148</f>
        <v>3000</v>
      </c>
      <c r="Q135" s="114">
        <f>Q138+Q148</f>
        <v>3000</v>
      </c>
      <c r="R135" s="114">
        <f>R138+R148</f>
        <v>3000</v>
      </c>
      <c r="S135" s="87">
        <f>SUM(J135:R135)</f>
        <v>46241.23272</v>
      </c>
      <c r="T135" s="43">
        <v>2024</v>
      </c>
      <c r="AB135" s="3"/>
    </row>
    <row r="136" spans="1:28" ht="63">
      <c r="A136" s="42" t="s">
        <v>52</v>
      </c>
      <c r="B136" s="4">
        <v>1</v>
      </c>
      <c r="C136" s="4">
        <v>3</v>
      </c>
      <c r="D136" s="4">
        <v>1</v>
      </c>
      <c r="E136" s="4">
        <v>0</v>
      </c>
      <c r="F136" s="4">
        <v>0</v>
      </c>
      <c r="G136" s="4"/>
      <c r="H136" s="9" t="s">
        <v>149</v>
      </c>
      <c r="I136" s="4" t="s">
        <v>15</v>
      </c>
      <c r="J136" s="60">
        <v>36928</v>
      </c>
      <c r="K136" s="60">
        <v>36928</v>
      </c>
      <c r="L136" s="60">
        <v>36928</v>
      </c>
      <c r="M136" s="60">
        <v>48000</v>
      </c>
      <c r="N136" s="60">
        <v>33000</v>
      </c>
      <c r="O136" s="137">
        <v>45000</v>
      </c>
      <c r="P136" s="60">
        <v>45000</v>
      </c>
      <c r="Q136" s="60">
        <v>45000</v>
      </c>
      <c r="R136" s="60">
        <v>46000</v>
      </c>
      <c r="S136" s="8">
        <v>46000</v>
      </c>
      <c r="T136" s="43">
        <v>2024</v>
      </c>
      <c r="AB136" s="3"/>
    </row>
    <row r="137" spans="1:28" ht="78.75">
      <c r="A137" s="42" t="s">
        <v>52</v>
      </c>
      <c r="B137" s="4">
        <v>1</v>
      </c>
      <c r="C137" s="4">
        <v>3</v>
      </c>
      <c r="D137" s="4">
        <v>1</v>
      </c>
      <c r="E137" s="4">
        <v>0</v>
      </c>
      <c r="F137" s="4">
        <v>0</v>
      </c>
      <c r="G137" s="4"/>
      <c r="H137" s="9" t="s">
        <v>150</v>
      </c>
      <c r="I137" s="4" t="s">
        <v>15</v>
      </c>
      <c r="J137" s="8">
        <v>125</v>
      </c>
      <c r="K137" s="60">
        <v>125</v>
      </c>
      <c r="L137" s="60">
        <v>125</v>
      </c>
      <c r="M137" s="60">
        <v>100</v>
      </c>
      <c r="N137" s="60">
        <v>60</v>
      </c>
      <c r="O137" s="137">
        <v>135</v>
      </c>
      <c r="P137" s="60">
        <v>135</v>
      </c>
      <c r="Q137" s="60">
        <v>140</v>
      </c>
      <c r="R137" s="60">
        <v>145</v>
      </c>
      <c r="S137" s="8">
        <f>SUM(J137:R137)</f>
        <v>1090</v>
      </c>
      <c r="T137" s="43">
        <v>2024</v>
      </c>
      <c r="AB137" s="3"/>
    </row>
    <row r="138" spans="1:28" ht="78.75">
      <c r="A138" s="42" t="s">
        <v>52</v>
      </c>
      <c r="B138" s="73">
        <v>1</v>
      </c>
      <c r="C138" s="73">
        <v>3</v>
      </c>
      <c r="D138" s="73">
        <v>1</v>
      </c>
      <c r="E138" s="73">
        <v>0</v>
      </c>
      <c r="F138" s="73">
        <v>1</v>
      </c>
      <c r="G138" s="73">
        <v>3</v>
      </c>
      <c r="H138" s="72" t="s">
        <v>151</v>
      </c>
      <c r="I138" s="73" t="s">
        <v>7</v>
      </c>
      <c r="J138" s="116">
        <v>4440</v>
      </c>
      <c r="K138" s="116">
        <v>3786.8</v>
      </c>
      <c r="L138" s="116">
        <v>2754.4</v>
      </c>
      <c r="M138" s="116">
        <v>3832.7</v>
      </c>
      <c r="N138" s="116">
        <f>3000-324.9</f>
        <v>2675.1</v>
      </c>
      <c r="O138" s="179">
        <f>3000+2920.3+552.3</f>
        <v>6472.6</v>
      </c>
      <c r="P138" s="116">
        <v>3000</v>
      </c>
      <c r="Q138" s="116">
        <v>3000</v>
      </c>
      <c r="R138" s="116">
        <v>3000</v>
      </c>
      <c r="S138" s="163">
        <f>SUM(J138:R138)</f>
        <v>32961.6</v>
      </c>
      <c r="T138" s="43">
        <v>2024</v>
      </c>
      <c r="AB138" s="3"/>
    </row>
    <row r="139" spans="1:28" ht="31.5">
      <c r="A139" s="42" t="s">
        <v>52</v>
      </c>
      <c r="B139" s="4">
        <v>1</v>
      </c>
      <c r="C139" s="4">
        <v>3</v>
      </c>
      <c r="D139" s="4">
        <v>1</v>
      </c>
      <c r="E139" s="4">
        <v>0</v>
      </c>
      <c r="F139" s="4">
        <v>1</v>
      </c>
      <c r="G139" s="4"/>
      <c r="H139" s="10" t="s">
        <v>74</v>
      </c>
      <c r="I139" s="4" t="s">
        <v>6</v>
      </c>
      <c r="J139" s="8">
        <v>3</v>
      </c>
      <c r="K139" s="8">
        <v>3</v>
      </c>
      <c r="L139" s="8">
        <v>3</v>
      </c>
      <c r="M139" s="8">
        <v>3</v>
      </c>
      <c r="N139" s="8">
        <v>3</v>
      </c>
      <c r="O139" s="134">
        <v>1</v>
      </c>
      <c r="P139" s="8">
        <v>1</v>
      </c>
      <c r="Q139" s="8">
        <v>2</v>
      </c>
      <c r="R139" s="8">
        <v>2</v>
      </c>
      <c r="S139" s="8">
        <f>SUM(J139:R139)</f>
        <v>21</v>
      </c>
      <c r="T139" s="43">
        <v>2024</v>
      </c>
      <c r="AB139" s="3"/>
    </row>
    <row r="140" spans="1:28" ht="47.25">
      <c r="A140" s="42" t="s">
        <v>52</v>
      </c>
      <c r="B140" s="4">
        <v>1</v>
      </c>
      <c r="C140" s="4">
        <v>3</v>
      </c>
      <c r="D140" s="4">
        <v>1</v>
      </c>
      <c r="E140" s="4">
        <v>0</v>
      </c>
      <c r="F140" s="4">
        <v>1</v>
      </c>
      <c r="G140" s="4"/>
      <c r="H140" s="10" t="s">
        <v>114</v>
      </c>
      <c r="I140" s="4" t="s">
        <v>6</v>
      </c>
      <c r="J140" s="8">
        <v>0</v>
      </c>
      <c r="K140" s="8">
        <v>0</v>
      </c>
      <c r="L140" s="8">
        <v>1</v>
      </c>
      <c r="M140" s="8">
        <v>0</v>
      </c>
      <c r="N140" s="8">
        <v>0</v>
      </c>
      <c r="O140" s="134">
        <v>0</v>
      </c>
      <c r="P140" s="8">
        <v>0</v>
      </c>
      <c r="Q140" s="8">
        <v>0</v>
      </c>
      <c r="R140" s="8">
        <v>1</v>
      </c>
      <c r="S140" s="8">
        <f>SUM(J140:R140)</f>
        <v>2</v>
      </c>
      <c r="T140" s="43">
        <v>2024</v>
      </c>
      <c r="AB140" s="3"/>
    </row>
    <row r="141" spans="1:28" ht="31.5">
      <c r="A141" s="42" t="s">
        <v>52</v>
      </c>
      <c r="B141" s="4">
        <v>1</v>
      </c>
      <c r="C141" s="4">
        <v>3</v>
      </c>
      <c r="D141" s="4">
        <v>1</v>
      </c>
      <c r="E141" s="4">
        <v>0</v>
      </c>
      <c r="F141" s="4">
        <v>1</v>
      </c>
      <c r="G141" s="4"/>
      <c r="H141" s="10" t="s">
        <v>115</v>
      </c>
      <c r="I141" s="4" t="s">
        <v>6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160">
        <v>2</v>
      </c>
      <c r="P141" s="8">
        <v>0</v>
      </c>
      <c r="Q141" s="8">
        <v>0</v>
      </c>
      <c r="R141" s="8">
        <v>0</v>
      </c>
      <c r="S141" s="8">
        <f>SUM(J141:R141)</f>
        <v>2</v>
      </c>
      <c r="T141" s="43">
        <v>2021</v>
      </c>
      <c r="AB141" s="3"/>
    </row>
    <row r="142" spans="1:28" ht="63">
      <c r="A142" s="42" t="s">
        <v>52</v>
      </c>
      <c r="B142" s="4">
        <v>1</v>
      </c>
      <c r="C142" s="4">
        <v>3</v>
      </c>
      <c r="D142" s="4">
        <v>1</v>
      </c>
      <c r="E142" s="4">
        <v>0</v>
      </c>
      <c r="F142" s="4">
        <v>2</v>
      </c>
      <c r="G142" s="4"/>
      <c r="H142" s="10" t="s">
        <v>152</v>
      </c>
      <c r="I142" s="4" t="s">
        <v>11</v>
      </c>
      <c r="J142" s="7" t="s">
        <v>12</v>
      </c>
      <c r="K142" s="7" t="s">
        <v>12</v>
      </c>
      <c r="L142" s="7" t="s">
        <v>12</v>
      </c>
      <c r="M142" s="7" t="s">
        <v>12</v>
      </c>
      <c r="N142" s="7" t="s">
        <v>12</v>
      </c>
      <c r="O142" s="133" t="s">
        <v>12</v>
      </c>
      <c r="P142" s="7" t="s">
        <v>12</v>
      </c>
      <c r="Q142" s="7" t="s">
        <v>12</v>
      </c>
      <c r="R142" s="7" t="s">
        <v>12</v>
      </c>
      <c r="S142" s="7" t="s">
        <v>12</v>
      </c>
      <c r="T142" s="43">
        <v>2024</v>
      </c>
      <c r="AB142" s="3"/>
    </row>
    <row r="143" spans="1:28" ht="31.5">
      <c r="A143" s="42" t="s">
        <v>52</v>
      </c>
      <c r="B143" s="4">
        <v>1</v>
      </c>
      <c r="C143" s="4">
        <v>3</v>
      </c>
      <c r="D143" s="4">
        <v>1</v>
      </c>
      <c r="E143" s="4">
        <v>0</v>
      </c>
      <c r="F143" s="4">
        <v>2</v>
      </c>
      <c r="G143" s="4"/>
      <c r="H143" s="10" t="s">
        <v>116</v>
      </c>
      <c r="I143" s="4" t="s">
        <v>6</v>
      </c>
      <c r="J143" s="8">
        <v>1</v>
      </c>
      <c r="K143" s="8">
        <v>1</v>
      </c>
      <c r="L143" s="8">
        <v>1</v>
      </c>
      <c r="M143" s="8">
        <v>1</v>
      </c>
      <c r="N143" s="8">
        <v>1</v>
      </c>
      <c r="O143" s="134">
        <v>1</v>
      </c>
      <c r="P143" s="8">
        <v>1</v>
      </c>
      <c r="Q143" s="8">
        <v>1</v>
      </c>
      <c r="R143" s="8">
        <v>1</v>
      </c>
      <c r="S143" s="8">
        <f aca="true" t="shared" si="29" ref="S143:S180">SUM(J143:R143)</f>
        <v>9</v>
      </c>
      <c r="T143" s="43">
        <v>2024</v>
      </c>
      <c r="AB143" s="3"/>
    </row>
    <row r="144" spans="1:28" ht="47.25">
      <c r="A144" s="42" t="s">
        <v>52</v>
      </c>
      <c r="B144" s="73">
        <v>1</v>
      </c>
      <c r="C144" s="73">
        <v>3</v>
      </c>
      <c r="D144" s="73">
        <v>1</v>
      </c>
      <c r="E144" s="73">
        <v>0</v>
      </c>
      <c r="F144" s="73">
        <v>3</v>
      </c>
      <c r="G144" s="73">
        <v>3</v>
      </c>
      <c r="H144" s="72" t="s">
        <v>153</v>
      </c>
      <c r="I144" s="73" t="s">
        <v>7</v>
      </c>
      <c r="J144" s="74">
        <v>0</v>
      </c>
      <c r="K144" s="74">
        <f>K145+K146</f>
        <v>1983.2</v>
      </c>
      <c r="L144" s="74">
        <v>0</v>
      </c>
      <c r="M144" s="74">
        <v>0</v>
      </c>
      <c r="N144" s="74">
        <v>0</v>
      </c>
      <c r="O144" s="138">
        <v>0</v>
      </c>
      <c r="P144" s="74">
        <v>0</v>
      </c>
      <c r="Q144" s="74">
        <v>0</v>
      </c>
      <c r="R144" s="74">
        <v>0</v>
      </c>
      <c r="S144" s="74">
        <f t="shared" si="29"/>
        <v>1983.2</v>
      </c>
      <c r="T144" s="43">
        <v>2017</v>
      </c>
      <c r="AB144" s="3"/>
    </row>
    <row r="145" spans="1:28" ht="20.25">
      <c r="A145" s="42"/>
      <c r="B145" s="73">
        <v>1</v>
      </c>
      <c r="C145" s="73">
        <v>3</v>
      </c>
      <c r="D145" s="73">
        <v>1</v>
      </c>
      <c r="E145" s="73">
        <v>0</v>
      </c>
      <c r="F145" s="73">
        <v>3</v>
      </c>
      <c r="G145" s="75">
        <v>2</v>
      </c>
      <c r="H145" s="76" t="s">
        <v>25</v>
      </c>
      <c r="I145" s="73" t="s">
        <v>7</v>
      </c>
      <c r="J145" s="74">
        <v>0</v>
      </c>
      <c r="K145" s="74">
        <v>1450</v>
      </c>
      <c r="L145" s="74">
        <v>0</v>
      </c>
      <c r="M145" s="74">
        <v>0</v>
      </c>
      <c r="N145" s="74">
        <v>0</v>
      </c>
      <c r="O145" s="138">
        <v>0</v>
      </c>
      <c r="P145" s="74">
        <v>0</v>
      </c>
      <c r="Q145" s="74">
        <v>0</v>
      </c>
      <c r="R145" s="74">
        <v>0</v>
      </c>
      <c r="S145" s="74">
        <f t="shared" si="29"/>
        <v>1450</v>
      </c>
      <c r="T145" s="43">
        <v>2017</v>
      </c>
      <c r="AB145" s="3"/>
    </row>
    <row r="146" spans="1:28" ht="20.25">
      <c r="A146" s="42"/>
      <c r="B146" s="73">
        <v>1</v>
      </c>
      <c r="C146" s="73">
        <v>3</v>
      </c>
      <c r="D146" s="73">
        <v>1</v>
      </c>
      <c r="E146" s="73">
        <v>0</v>
      </c>
      <c r="F146" s="73">
        <v>3</v>
      </c>
      <c r="G146" s="75">
        <v>3</v>
      </c>
      <c r="H146" s="77" t="s">
        <v>24</v>
      </c>
      <c r="I146" s="73" t="s">
        <v>7</v>
      </c>
      <c r="J146" s="74">
        <v>0</v>
      </c>
      <c r="K146" s="74">
        <v>533.2</v>
      </c>
      <c r="L146" s="74">
        <v>0</v>
      </c>
      <c r="M146" s="74">
        <v>0</v>
      </c>
      <c r="N146" s="74">
        <v>0</v>
      </c>
      <c r="O146" s="138">
        <v>0</v>
      </c>
      <c r="P146" s="74">
        <v>0</v>
      </c>
      <c r="Q146" s="74">
        <v>0</v>
      </c>
      <c r="R146" s="74">
        <v>0</v>
      </c>
      <c r="S146" s="74">
        <f t="shared" si="29"/>
        <v>533.2</v>
      </c>
      <c r="T146" s="43">
        <v>2017</v>
      </c>
      <c r="AB146" s="3"/>
    </row>
    <row r="147" spans="1:28" ht="31.5">
      <c r="A147" s="42" t="s">
        <v>52</v>
      </c>
      <c r="B147" s="4">
        <v>1</v>
      </c>
      <c r="C147" s="4">
        <v>3</v>
      </c>
      <c r="D147" s="4">
        <v>1</v>
      </c>
      <c r="E147" s="4">
        <v>0</v>
      </c>
      <c r="F147" s="4">
        <v>3</v>
      </c>
      <c r="G147" s="4"/>
      <c r="H147" s="10" t="s">
        <v>117</v>
      </c>
      <c r="I147" s="4" t="s">
        <v>6</v>
      </c>
      <c r="J147" s="8">
        <v>0</v>
      </c>
      <c r="K147" s="8">
        <v>1</v>
      </c>
      <c r="L147" s="8">
        <v>0</v>
      </c>
      <c r="M147" s="8">
        <v>0</v>
      </c>
      <c r="N147" s="8">
        <v>0</v>
      </c>
      <c r="O147" s="134">
        <v>0</v>
      </c>
      <c r="P147" s="8">
        <v>0</v>
      </c>
      <c r="Q147" s="8">
        <v>0</v>
      </c>
      <c r="R147" s="8">
        <v>0</v>
      </c>
      <c r="S147" s="8">
        <f t="shared" si="29"/>
        <v>1</v>
      </c>
      <c r="T147" s="43">
        <v>2017</v>
      </c>
      <c r="AB147" s="3"/>
    </row>
    <row r="148" spans="1:28" ht="78.75">
      <c r="A148" s="42"/>
      <c r="B148" s="73">
        <v>1</v>
      </c>
      <c r="C148" s="73">
        <v>3</v>
      </c>
      <c r="D148" s="73">
        <v>1</v>
      </c>
      <c r="E148" s="73">
        <v>0</v>
      </c>
      <c r="F148" s="73">
        <v>4</v>
      </c>
      <c r="G148" s="73">
        <v>3</v>
      </c>
      <c r="H148" s="72" t="s">
        <v>154</v>
      </c>
      <c r="I148" s="73" t="s">
        <v>7</v>
      </c>
      <c r="J148" s="74">
        <v>0</v>
      </c>
      <c r="K148" s="74">
        <v>0</v>
      </c>
      <c r="L148" s="74">
        <v>445.6</v>
      </c>
      <c r="M148" s="74">
        <v>219.8</v>
      </c>
      <c r="N148" s="74">
        <v>0</v>
      </c>
      <c r="O148" s="138">
        <v>0</v>
      </c>
      <c r="P148" s="74">
        <v>0</v>
      </c>
      <c r="Q148" s="74">
        <v>0</v>
      </c>
      <c r="R148" s="74">
        <v>0</v>
      </c>
      <c r="S148" s="74">
        <f t="shared" si="29"/>
        <v>665.4000000000001</v>
      </c>
      <c r="T148" s="43">
        <v>2019</v>
      </c>
      <c r="AB148" s="3"/>
    </row>
    <row r="149" spans="1:28" ht="47.25">
      <c r="A149" s="42"/>
      <c r="B149" s="4">
        <v>1</v>
      </c>
      <c r="C149" s="4">
        <v>3</v>
      </c>
      <c r="D149" s="4">
        <v>1</v>
      </c>
      <c r="E149" s="4">
        <v>0</v>
      </c>
      <c r="F149" s="4">
        <v>4</v>
      </c>
      <c r="G149" s="4"/>
      <c r="H149" s="10" t="s">
        <v>72</v>
      </c>
      <c r="I149" s="4" t="s">
        <v>6</v>
      </c>
      <c r="J149" s="8">
        <v>0</v>
      </c>
      <c r="K149" s="8">
        <v>0</v>
      </c>
      <c r="L149" s="8">
        <v>1</v>
      </c>
      <c r="M149" s="8">
        <v>1</v>
      </c>
      <c r="N149" s="8">
        <v>0</v>
      </c>
      <c r="O149" s="134">
        <v>0</v>
      </c>
      <c r="P149" s="8">
        <v>0</v>
      </c>
      <c r="Q149" s="8">
        <v>0</v>
      </c>
      <c r="R149" s="8">
        <v>0</v>
      </c>
      <c r="S149" s="8">
        <f t="shared" si="29"/>
        <v>2</v>
      </c>
      <c r="T149" s="43">
        <v>2019</v>
      </c>
      <c r="AB149" s="3"/>
    </row>
    <row r="150" spans="1:28" ht="31.5">
      <c r="A150" s="42" t="s">
        <v>52</v>
      </c>
      <c r="B150" s="73">
        <v>1</v>
      </c>
      <c r="C150" s="73">
        <v>3</v>
      </c>
      <c r="D150" s="73">
        <v>1</v>
      </c>
      <c r="E150" s="73">
        <v>0</v>
      </c>
      <c r="F150" s="73">
        <v>5</v>
      </c>
      <c r="G150" s="73">
        <v>3</v>
      </c>
      <c r="H150" s="72" t="s">
        <v>155</v>
      </c>
      <c r="I150" s="73" t="s">
        <v>7</v>
      </c>
      <c r="J150" s="74">
        <v>0</v>
      </c>
      <c r="K150" s="74">
        <v>0</v>
      </c>
      <c r="L150" s="74">
        <f>L151+L152</f>
        <v>1000</v>
      </c>
      <c r="M150" s="74">
        <v>0</v>
      </c>
      <c r="N150" s="74">
        <v>0</v>
      </c>
      <c r="O150" s="138">
        <v>0</v>
      </c>
      <c r="P150" s="74">
        <v>0</v>
      </c>
      <c r="Q150" s="74">
        <v>0</v>
      </c>
      <c r="R150" s="74">
        <v>0</v>
      </c>
      <c r="S150" s="74">
        <f t="shared" si="29"/>
        <v>1000</v>
      </c>
      <c r="T150" s="43">
        <v>2018</v>
      </c>
      <c r="AB150" s="3"/>
    </row>
    <row r="151" spans="1:28" ht="20.25">
      <c r="A151" s="42"/>
      <c r="B151" s="73">
        <v>1</v>
      </c>
      <c r="C151" s="73">
        <v>3</v>
      </c>
      <c r="D151" s="73">
        <v>1</v>
      </c>
      <c r="E151" s="73">
        <v>0</v>
      </c>
      <c r="F151" s="73">
        <v>5</v>
      </c>
      <c r="G151" s="75">
        <v>2</v>
      </c>
      <c r="H151" s="76" t="s">
        <v>25</v>
      </c>
      <c r="I151" s="73" t="s">
        <v>7</v>
      </c>
      <c r="J151" s="74">
        <v>0</v>
      </c>
      <c r="K151" s="74">
        <v>0</v>
      </c>
      <c r="L151" s="74">
        <v>700</v>
      </c>
      <c r="M151" s="74">
        <v>0</v>
      </c>
      <c r="N151" s="74">
        <v>0</v>
      </c>
      <c r="O151" s="138">
        <v>0</v>
      </c>
      <c r="P151" s="74">
        <v>0</v>
      </c>
      <c r="Q151" s="74">
        <v>0</v>
      </c>
      <c r="R151" s="74">
        <v>0</v>
      </c>
      <c r="S151" s="74">
        <f t="shared" si="29"/>
        <v>700</v>
      </c>
      <c r="T151" s="43">
        <v>2018</v>
      </c>
      <c r="AB151" s="3"/>
    </row>
    <row r="152" spans="1:28" ht="20.25">
      <c r="A152" s="42"/>
      <c r="B152" s="73">
        <v>1</v>
      </c>
      <c r="C152" s="73">
        <v>3</v>
      </c>
      <c r="D152" s="73">
        <v>1</v>
      </c>
      <c r="E152" s="73">
        <v>0</v>
      </c>
      <c r="F152" s="73">
        <v>5</v>
      </c>
      <c r="G152" s="75">
        <v>3</v>
      </c>
      <c r="H152" s="77" t="s">
        <v>24</v>
      </c>
      <c r="I152" s="73" t="s">
        <v>7</v>
      </c>
      <c r="J152" s="74">
        <v>0</v>
      </c>
      <c r="K152" s="74">
        <v>0</v>
      </c>
      <c r="L152" s="74">
        <v>300</v>
      </c>
      <c r="M152" s="74">
        <v>0</v>
      </c>
      <c r="N152" s="74">
        <v>0</v>
      </c>
      <c r="O152" s="138">
        <v>0</v>
      </c>
      <c r="P152" s="74">
        <v>0</v>
      </c>
      <c r="Q152" s="74">
        <v>0</v>
      </c>
      <c r="R152" s="74">
        <v>0</v>
      </c>
      <c r="S152" s="74">
        <f t="shared" si="29"/>
        <v>300</v>
      </c>
      <c r="T152" s="43">
        <v>2018</v>
      </c>
      <c r="AB152" s="3"/>
    </row>
    <row r="153" spans="1:28" ht="31.5">
      <c r="A153" s="42"/>
      <c r="B153" s="4">
        <v>1</v>
      </c>
      <c r="C153" s="4">
        <v>3</v>
      </c>
      <c r="D153" s="4">
        <v>1</v>
      </c>
      <c r="E153" s="4">
        <v>0</v>
      </c>
      <c r="F153" s="4">
        <v>5</v>
      </c>
      <c r="G153" s="4"/>
      <c r="H153" s="10" t="s">
        <v>118</v>
      </c>
      <c r="I153" s="4" t="s">
        <v>16</v>
      </c>
      <c r="J153" s="8">
        <v>0</v>
      </c>
      <c r="K153" s="8">
        <v>0</v>
      </c>
      <c r="L153" s="8">
        <v>100</v>
      </c>
      <c r="M153" s="8">
        <v>0</v>
      </c>
      <c r="N153" s="8">
        <v>0</v>
      </c>
      <c r="O153" s="134">
        <v>0</v>
      </c>
      <c r="P153" s="8">
        <v>0</v>
      </c>
      <c r="Q153" s="8">
        <v>0</v>
      </c>
      <c r="R153" s="8">
        <v>0</v>
      </c>
      <c r="S153" s="8">
        <f t="shared" si="29"/>
        <v>100</v>
      </c>
      <c r="T153" s="43">
        <v>2018</v>
      </c>
      <c r="AB153" s="3"/>
    </row>
    <row r="154" spans="1:28" ht="31.5">
      <c r="A154" s="42"/>
      <c r="B154" s="4">
        <v>1</v>
      </c>
      <c r="C154" s="4">
        <v>3</v>
      </c>
      <c r="D154" s="4">
        <v>1</v>
      </c>
      <c r="E154" s="4">
        <v>0</v>
      </c>
      <c r="F154" s="4">
        <v>5</v>
      </c>
      <c r="G154" s="4"/>
      <c r="H154" s="10" t="s">
        <v>119</v>
      </c>
      <c r="I154" s="4" t="s">
        <v>77</v>
      </c>
      <c r="J154" s="8">
        <v>0</v>
      </c>
      <c r="K154" s="8">
        <v>0</v>
      </c>
      <c r="L154" s="8">
        <v>800</v>
      </c>
      <c r="M154" s="8">
        <v>0</v>
      </c>
      <c r="N154" s="8">
        <v>0</v>
      </c>
      <c r="O154" s="134">
        <v>0</v>
      </c>
      <c r="P154" s="8">
        <v>0</v>
      </c>
      <c r="Q154" s="8">
        <v>0</v>
      </c>
      <c r="R154" s="8">
        <v>0</v>
      </c>
      <c r="S154" s="8">
        <f t="shared" si="29"/>
        <v>800</v>
      </c>
      <c r="T154" s="43">
        <v>2018</v>
      </c>
      <c r="AB154" s="3"/>
    </row>
    <row r="155" spans="1:28" ht="47.25">
      <c r="A155" s="42" t="s">
        <v>52</v>
      </c>
      <c r="B155" s="73">
        <v>1</v>
      </c>
      <c r="C155" s="73">
        <v>3</v>
      </c>
      <c r="D155" s="73">
        <v>1</v>
      </c>
      <c r="E155" s="73">
        <v>0</v>
      </c>
      <c r="F155" s="73">
        <v>6</v>
      </c>
      <c r="G155" s="73">
        <v>3</v>
      </c>
      <c r="H155" s="72" t="s">
        <v>156</v>
      </c>
      <c r="I155" s="73" t="s">
        <v>7</v>
      </c>
      <c r="J155" s="74">
        <v>0</v>
      </c>
      <c r="K155" s="74">
        <v>0</v>
      </c>
      <c r="L155" s="74">
        <f>L156+L157</f>
        <v>0</v>
      </c>
      <c r="M155" s="74">
        <f>SUM(M156:M157)</f>
        <v>9179.5</v>
      </c>
      <c r="N155" s="74">
        <v>0</v>
      </c>
      <c r="O155" s="138">
        <f>O156+O157</f>
        <v>0</v>
      </c>
      <c r="P155" s="74">
        <v>0</v>
      </c>
      <c r="Q155" s="74">
        <v>0</v>
      </c>
      <c r="R155" s="74">
        <v>0</v>
      </c>
      <c r="S155" s="74">
        <f t="shared" si="29"/>
        <v>9179.5</v>
      </c>
      <c r="T155" s="43">
        <v>2019</v>
      </c>
      <c r="AB155" s="3"/>
    </row>
    <row r="156" spans="1:28" ht="20.25">
      <c r="A156" s="42"/>
      <c r="B156" s="73">
        <v>1</v>
      </c>
      <c r="C156" s="73">
        <v>3</v>
      </c>
      <c r="D156" s="73">
        <v>1</v>
      </c>
      <c r="E156" s="73">
        <v>0</v>
      </c>
      <c r="F156" s="73">
        <v>6</v>
      </c>
      <c r="G156" s="75">
        <v>2</v>
      </c>
      <c r="H156" s="76" t="s">
        <v>25</v>
      </c>
      <c r="I156" s="73" t="s">
        <v>7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138">
        <v>0</v>
      </c>
      <c r="P156" s="74">
        <v>0</v>
      </c>
      <c r="Q156" s="74">
        <v>0</v>
      </c>
      <c r="R156" s="74">
        <v>0</v>
      </c>
      <c r="S156" s="74">
        <f t="shared" si="29"/>
        <v>0</v>
      </c>
      <c r="T156" s="43"/>
      <c r="AB156" s="3"/>
    </row>
    <row r="157" spans="1:28" ht="20.25">
      <c r="A157" s="42"/>
      <c r="B157" s="73">
        <v>1</v>
      </c>
      <c r="C157" s="73">
        <v>3</v>
      </c>
      <c r="D157" s="73">
        <v>1</v>
      </c>
      <c r="E157" s="73">
        <v>0</v>
      </c>
      <c r="F157" s="73">
        <v>6</v>
      </c>
      <c r="G157" s="75">
        <v>3</v>
      </c>
      <c r="H157" s="77" t="s">
        <v>24</v>
      </c>
      <c r="I157" s="73" t="s">
        <v>7</v>
      </c>
      <c r="J157" s="74">
        <v>0</v>
      </c>
      <c r="K157" s="74">
        <v>0</v>
      </c>
      <c r="L157" s="74">
        <v>0</v>
      </c>
      <c r="M157" s="74">
        <v>9179.5</v>
      </c>
      <c r="N157" s="74">
        <v>0</v>
      </c>
      <c r="O157" s="138">
        <v>0</v>
      </c>
      <c r="P157" s="74">
        <v>0</v>
      </c>
      <c r="Q157" s="74">
        <v>0</v>
      </c>
      <c r="R157" s="74">
        <v>0</v>
      </c>
      <c r="S157" s="74">
        <f t="shared" si="29"/>
        <v>9179.5</v>
      </c>
      <c r="T157" s="43">
        <v>2019</v>
      </c>
      <c r="AB157" s="3"/>
    </row>
    <row r="158" spans="1:28" ht="31.5">
      <c r="A158" s="42"/>
      <c r="B158" s="4">
        <v>1</v>
      </c>
      <c r="C158" s="4">
        <v>3</v>
      </c>
      <c r="D158" s="4">
        <v>1</v>
      </c>
      <c r="E158" s="4">
        <v>0</v>
      </c>
      <c r="F158" s="4">
        <v>6</v>
      </c>
      <c r="G158" s="4"/>
      <c r="H158" s="10" t="s">
        <v>120</v>
      </c>
      <c r="I158" s="4" t="s">
        <v>82</v>
      </c>
      <c r="J158" s="8">
        <v>0</v>
      </c>
      <c r="K158" s="8">
        <v>0</v>
      </c>
      <c r="L158" s="8">
        <v>0</v>
      </c>
      <c r="M158" s="8">
        <v>1</v>
      </c>
      <c r="N158" s="8">
        <v>0</v>
      </c>
      <c r="O158" s="134">
        <v>0</v>
      </c>
      <c r="P158" s="8">
        <v>0</v>
      </c>
      <c r="Q158" s="8">
        <v>0</v>
      </c>
      <c r="R158" s="8">
        <v>0</v>
      </c>
      <c r="S158" s="8">
        <f t="shared" si="29"/>
        <v>1</v>
      </c>
      <c r="T158" s="43">
        <v>2019</v>
      </c>
      <c r="AB158" s="3"/>
    </row>
    <row r="159" spans="1:28" ht="31.5">
      <c r="A159" s="42"/>
      <c r="B159" s="4">
        <v>1</v>
      </c>
      <c r="C159" s="4">
        <v>3</v>
      </c>
      <c r="D159" s="4">
        <v>1</v>
      </c>
      <c r="E159" s="4">
        <v>0</v>
      </c>
      <c r="F159" s="4">
        <v>6</v>
      </c>
      <c r="G159" s="4"/>
      <c r="H159" s="10" t="s">
        <v>121</v>
      </c>
      <c r="I159" s="4" t="s">
        <v>80</v>
      </c>
      <c r="J159" s="8">
        <v>0</v>
      </c>
      <c r="K159" s="8">
        <v>0</v>
      </c>
      <c r="L159" s="8">
        <v>0</v>
      </c>
      <c r="M159" s="8">
        <v>422</v>
      </c>
      <c r="N159" s="8">
        <v>0</v>
      </c>
      <c r="O159" s="134">
        <v>0</v>
      </c>
      <c r="P159" s="8">
        <v>0</v>
      </c>
      <c r="Q159" s="8">
        <v>0</v>
      </c>
      <c r="R159" s="8">
        <v>0</v>
      </c>
      <c r="S159" s="8">
        <f t="shared" si="29"/>
        <v>422</v>
      </c>
      <c r="T159" s="43">
        <v>2019</v>
      </c>
      <c r="AB159" s="3"/>
    </row>
    <row r="160" spans="1:28" ht="31.5">
      <c r="A160" s="42"/>
      <c r="B160" s="4">
        <v>1</v>
      </c>
      <c r="C160" s="4">
        <v>3</v>
      </c>
      <c r="D160" s="4">
        <v>1</v>
      </c>
      <c r="E160" s="4">
        <v>0</v>
      </c>
      <c r="F160" s="4">
        <v>6</v>
      </c>
      <c r="G160" s="4"/>
      <c r="H160" s="10" t="s">
        <v>122</v>
      </c>
      <c r="I160" s="4" t="s">
        <v>82</v>
      </c>
      <c r="J160" s="8">
        <v>0</v>
      </c>
      <c r="K160" s="8">
        <v>0</v>
      </c>
      <c r="L160" s="8">
        <v>0</v>
      </c>
      <c r="M160" s="8">
        <v>13</v>
      </c>
      <c r="N160" s="8">
        <v>0</v>
      </c>
      <c r="O160" s="134">
        <v>0</v>
      </c>
      <c r="P160" s="8">
        <v>0</v>
      </c>
      <c r="Q160" s="8">
        <v>0</v>
      </c>
      <c r="R160" s="8">
        <v>0</v>
      </c>
      <c r="S160" s="8">
        <f t="shared" si="29"/>
        <v>13</v>
      </c>
      <c r="T160" s="43">
        <v>2019</v>
      </c>
      <c r="AB160" s="3"/>
    </row>
    <row r="161" spans="1:28" ht="47.25">
      <c r="A161" s="42" t="s">
        <v>52</v>
      </c>
      <c r="B161" s="73">
        <v>1</v>
      </c>
      <c r="C161" s="73">
        <v>3</v>
      </c>
      <c r="D161" s="73">
        <v>1</v>
      </c>
      <c r="E161" s="73">
        <v>0</v>
      </c>
      <c r="F161" s="73">
        <v>7</v>
      </c>
      <c r="G161" s="73">
        <v>3</v>
      </c>
      <c r="H161" s="72" t="s">
        <v>157</v>
      </c>
      <c r="I161" s="73" t="s">
        <v>7</v>
      </c>
      <c r="J161" s="74">
        <v>0</v>
      </c>
      <c r="K161" s="74">
        <v>0</v>
      </c>
      <c r="L161" s="74">
        <f>L162+L163</f>
        <v>0</v>
      </c>
      <c r="M161" s="74">
        <f>SUM(M162:M163)</f>
        <v>1819.23272</v>
      </c>
      <c r="N161" s="74">
        <v>0</v>
      </c>
      <c r="O161" s="138">
        <v>0</v>
      </c>
      <c r="P161" s="74">
        <v>0</v>
      </c>
      <c r="Q161" s="74">
        <v>0</v>
      </c>
      <c r="R161" s="74">
        <v>0</v>
      </c>
      <c r="S161" s="74">
        <f aca="true" t="shared" si="30" ref="S161:S177">SUM(J161:R161)</f>
        <v>1819.23272</v>
      </c>
      <c r="T161" s="43">
        <v>2019</v>
      </c>
      <c r="AB161" s="3"/>
    </row>
    <row r="162" spans="1:28" ht="20.25">
      <c r="A162" s="42"/>
      <c r="B162" s="73">
        <v>1</v>
      </c>
      <c r="C162" s="73">
        <v>3</v>
      </c>
      <c r="D162" s="73">
        <v>1</v>
      </c>
      <c r="E162" s="73">
        <v>0</v>
      </c>
      <c r="F162" s="73">
        <v>7</v>
      </c>
      <c r="G162" s="75">
        <v>2</v>
      </c>
      <c r="H162" s="76" t="s">
        <v>25</v>
      </c>
      <c r="I162" s="73" t="s">
        <v>7</v>
      </c>
      <c r="J162" s="74">
        <v>0</v>
      </c>
      <c r="K162" s="74">
        <v>0</v>
      </c>
      <c r="L162" s="74">
        <v>0</v>
      </c>
      <c r="M162" s="74">
        <f>1390000/1000</f>
        <v>1390</v>
      </c>
      <c r="N162" s="74">
        <v>0</v>
      </c>
      <c r="O162" s="138">
        <v>0</v>
      </c>
      <c r="P162" s="74">
        <v>0</v>
      </c>
      <c r="Q162" s="74">
        <v>0</v>
      </c>
      <c r="R162" s="74">
        <v>0</v>
      </c>
      <c r="S162" s="74">
        <f t="shared" si="30"/>
        <v>1390</v>
      </c>
      <c r="T162" s="43">
        <v>2019</v>
      </c>
      <c r="AB162" s="3"/>
    </row>
    <row r="163" spans="1:28" ht="20.25">
      <c r="A163" s="42"/>
      <c r="B163" s="73">
        <v>1</v>
      </c>
      <c r="C163" s="73">
        <v>3</v>
      </c>
      <c r="D163" s="73">
        <v>1</v>
      </c>
      <c r="E163" s="73">
        <v>0</v>
      </c>
      <c r="F163" s="73">
        <v>7</v>
      </c>
      <c r="G163" s="75">
        <v>3</v>
      </c>
      <c r="H163" s="77" t="s">
        <v>24</v>
      </c>
      <c r="I163" s="73" t="s">
        <v>7</v>
      </c>
      <c r="J163" s="74">
        <v>0</v>
      </c>
      <c r="K163" s="74">
        <v>0</v>
      </c>
      <c r="L163" s="74">
        <v>0</v>
      </c>
      <c r="M163" s="74">
        <f>429232.72/1000</f>
        <v>429.23272</v>
      </c>
      <c r="N163" s="74">
        <v>0</v>
      </c>
      <c r="O163" s="138">
        <v>0</v>
      </c>
      <c r="P163" s="74">
        <v>0</v>
      </c>
      <c r="Q163" s="74">
        <v>0</v>
      </c>
      <c r="R163" s="74">
        <v>0</v>
      </c>
      <c r="S163" s="74">
        <f t="shared" si="30"/>
        <v>429.23272</v>
      </c>
      <c r="T163" s="43">
        <v>2019</v>
      </c>
      <c r="AB163" s="3"/>
    </row>
    <row r="164" spans="1:28" ht="31.5">
      <c r="A164" s="42"/>
      <c r="B164" s="4">
        <v>1</v>
      </c>
      <c r="C164" s="4">
        <v>3</v>
      </c>
      <c r="D164" s="4">
        <v>1</v>
      </c>
      <c r="E164" s="4">
        <v>0</v>
      </c>
      <c r="F164" s="4">
        <v>7</v>
      </c>
      <c r="G164" s="4"/>
      <c r="H164" s="10" t="s">
        <v>123</v>
      </c>
      <c r="I164" s="4" t="s">
        <v>82</v>
      </c>
      <c r="J164" s="8">
        <v>0</v>
      </c>
      <c r="K164" s="8">
        <v>0</v>
      </c>
      <c r="L164" s="8">
        <v>0</v>
      </c>
      <c r="M164" s="8">
        <v>1</v>
      </c>
      <c r="N164" s="8">
        <v>0</v>
      </c>
      <c r="O164" s="134">
        <v>0</v>
      </c>
      <c r="P164" s="8">
        <v>0</v>
      </c>
      <c r="Q164" s="8">
        <v>0</v>
      </c>
      <c r="R164" s="8">
        <v>0</v>
      </c>
      <c r="S164" s="8">
        <f t="shared" si="30"/>
        <v>1</v>
      </c>
      <c r="T164" s="43">
        <v>2019</v>
      </c>
      <c r="AB164" s="3"/>
    </row>
    <row r="165" spans="1:28" ht="31.5">
      <c r="A165" s="42"/>
      <c r="B165" s="4">
        <v>1</v>
      </c>
      <c r="C165" s="4">
        <v>3</v>
      </c>
      <c r="D165" s="4">
        <v>1</v>
      </c>
      <c r="E165" s="4">
        <v>0</v>
      </c>
      <c r="F165" s="4">
        <v>7</v>
      </c>
      <c r="G165" s="4"/>
      <c r="H165" s="10" t="s">
        <v>85</v>
      </c>
      <c r="I165" s="4" t="s">
        <v>82</v>
      </c>
      <c r="J165" s="8">
        <v>0</v>
      </c>
      <c r="K165" s="8">
        <v>0</v>
      </c>
      <c r="L165" s="8">
        <v>0</v>
      </c>
      <c r="M165" s="8">
        <v>15</v>
      </c>
      <c r="N165" s="8">
        <v>0</v>
      </c>
      <c r="O165" s="134">
        <v>0</v>
      </c>
      <c r="P165" s="8">
        <v>0</v>
      </c>
      <c r="Q165" s="8">
        <v>0</v>
      </c>
      <c r="R165" s="8">
        <v>0</v>
      </c>
      <c r="S165" s="8">
        <f t="shared" si="30"/>
        <v>15</v>
      </c>
      <c r="T165" s="43">
        <v>2019</v>
      </c>
      <c r="AB165" s="3"/>
    </row>
    <row r="166" spans="1:28" ht="47.25">
      <c r="A166" s="42" t="s">
        <v>52</v>
      </c>
      <c r="B166" s="73">
        <v>1</v>
      </c>
      <c r="C166" s="73">
        <v>3</v>
      </c>
      <c r="D166" s="73">
        <v>1</v>
      </c>
      <c r="E166" s="73">
        <v>0</v>
      </c>
      <c r="F166" s="73">
        <v>8</v>
      </c>
      <c r="G166" s="73">
        <v>3</v>
      </c>
      <c r="H166" s="72" t="s">
        <v>158</v>
      </c>
      <c r="I166" s="73" t="s">
        <v>7</v>
      </c>
      <c r="J166" s="74">
        <v>0</v>
      </c>
      <c r="K166" s="74">
        <v>0</v>
      </c>
      <c r="L166" s="74">
        <f>L167+L168</f>
        <v>0</v>
      </c>
      <c r="M166" s="74">
        <f>SUM(M167:M168)</f>
        <v>1000</v>
      </c>
      <c r="N166" s="74">
        <v>0</v>
      </c>
      <c r="O166" s="138">
        <v>0</v>
      </c>
      <c r="P166" s="74">
        <v>0</v>
      </c>
      <c r="Q166" s="74">
        <v>0</v>
      </c>
      <c r="R166" s="74">
        <v>0</v>
      </c>
      <c r="S166" s="74">
        <f aca="true" t="shared" si="31" ref="S166:S173">SUM(J166:R166)</f>
        <v>1000</v>
      </c>
      <c r="T166" s="43">
        <v>2019</v>
      </c>
      <c r="AB166" s="3"/>
    </row>
    <row r="167" spans="1:28" ht="20.25">
      <c r="A167" s="42"/>
      <c r="B167" s="73">
        <v>1</v>
      </c>
      <c r="C167" s="73">
        <v>3</v>
      </c>
      <c r="D167" s="73">
        <v>1</v>
      </c>
      <c r="E167" s="73">
        <v>0</v>
      </c>
      <c r="F167" s="73">
        <v>8</v>
      </c>
      <c r="G167" s="75">
        <v>2</v>
      </c>
      <c r="H167" s="76" t="s">
        <v>25</v>
      </c>
      <c r="I167" s="73" t="s">
        <v>7</v>
      </c>
      <c r="J167" s="74">
        <v>0</v>
      </c>
      <c r="K167" s="74">
        <v>0</v>
      </c>
      <c r="L167" s="74">
        <v>0</v>
      </c>
      <c r="M167" s="74">
        <v>1000</v>
      </c>
      <c r="N167" s="74">
        <v>0</v>
      </c>
      <c r="O167" s="138">
        <v>0</v>
      </c>
      <c r="P167" s="74">
        <v>0</v>
      </c>
      <c r="Q167" s="74">
        <v>0</v>
      </c>
      <c r="R167" s="74">
        <v>0</v>
      </c>
      <c r="S167" s="74">
        <f t="shared" si="31"/>
        <v>1000</v>
      </c>
      <c r="T167" s="43">
        <v>2019</v>
      </c>
      <c r="AB167" s="3"/>
    </row>
    <row r="168" spans="1:28" ht="20.25">
      <c r="A168" s="42"/>
      <c r="B168" s="73">
        <v>1</v>
      </c>
      <c r="C168" s="73">
        <v>3</v>
      </c>
      <c r="D168" s="73">
        <v>1</v>
      </c>
      <c r="E168" s="73">
        <v>0</v>
      </c>
      <c r="F168" s="73">
        <v>8</v>
      </c>
      <c r="G168" s="75">
        <v>3</v>
      </c>
      <c r="H168" s="77" t="s">
        <v>24</v>
      </c>
      <c r="I168" s="73" t="s">
        <v>7</v>
      </c>
      <c r="J168" s="74">
        <v>0</v>
      </c>
      <c r="K168" s="74">
        <v>0</v>
      </c>
      <c r="L168" s="74">
        <v>0</v>
      </c>
      <c r="M168" s="74">
        <v>0</v>
      </c>
      <c r="N168" s="74">
        <v>0</v>
      </c>
      <c r="O168" s="138">
        <v>0</v>
      </c>
      <c r="P168" s="74">
        <v>0</v>
      </c>
      <c r="Q168" s="74">
        <v>0</v>
      </c>
      <c r="R168" s="74">
        <v>0</v>
      </c>
      <c r="S168" s="74">
        <f t="shared" si="31"/>
        <v>0</v>
      </c>
      <c r="T168" s="43"/>
      <c r="AB168" s="3"/>
    </row>
    <row r="169" spans="1:28" ht="31.5">
      <c r="A169" s="42"/>
      <c r="B169" s="4">
        <v>1</v>
      </c>
      <c r="C169" s="4">
        <v>3</v>
      </c>
      <c r="D169" s="4">
        <v>1</v>
      </c>
      <c r="E169" s="4">
        <v>0</v>
      </c>
      <c r="F169" s="4">
        <v>8</v>
      </c>
      <c r="G169" s="4"/>
      <c r="H169" s="10" t="s">
        <v>128</v>
      </c>
      <c r="I169" s="4" t="s">
        <v>82</v>
      </c>
      <c r="J169" s="8">
        <v>0</v>
      </c>
      <c r="K169" s="8">
        <v>0</v>
      </c>
      <c r="L169" s="8">
        <v>0</v>
      </c>
      <c r="M169" s="8">
        <v>4</v>
      </c>
      <c r="N169" s="8">
        <v>0</v>
      </c>
      <c r="O169" s="134">
        <v>0</v>
      </c>
      <c r="P169" s="8">
        <v>0</v>
      </c>
      <c r="Q169" s="8">
        <v>0</v>
      </c>
      <c r="R169" s="8">
        <v>0</v>
      </c>
      <c r="S169" s="8">
        <f t="shared" si="31"/>
        <v>4</v>
      </c>
      <c r="T169" s="43">
        <v>2019</v>
      </c>
      <c r="AB169" s="3"/>
    </row>
    <row r="170" spans="1:28" ht="31.5">
      <c r="A170" s="42"/>
      <c r="B170" s="4">
        <v>1</v>
      </c>
      <c r="C170" s="4">
        <v>3</v>
      </c>
      <c r="D170" s="4">
        <v>1</v>
      </c>
      <c r="E170" s="4">
        <v>0</v>
      </c>
      <c r="F170" s="4">
        <v>8</v>
      </c>
      <c r="G170" s="4"/>
      <c r="H170" s="10" t="s">
        <v>127</v>
      </c>
      <c r="I170" s="4" t="s">
        <v>16</v>
      </c>
      <c r="J170" s="8">
        <v>0</v>
      </c>
      <c r="K170" s="8">
        <v>0</v>
      </c>
      <c r="L170" s="8">
        <v>0</v>
      </c>
      <c r="M170" s="8">
        <v>100</v>
      </c>
      <c r="N170" s="8">
        <v>0</v>
      </c>
      <c r="O170" s="134">
        <v>0</v>
      </c>
      <c r="P170" s="8">
        <v>0</v>
      </c>
      <c r="Q170" s="8">
        <v>0</v>
      </c>
      <c r="R170" s="8">
        <v>0</v>
      </c>
      <c r="S170" s="8">
        <f t="shared" si="31"/>
        <v>100</v>
      </c>
      <c r="T170" s="43">
        <v>2019</v>
      </c>
      <c r="AB170" s="3"/>
    </row>
    <row r="171" spans="1:28" s="149" customFormat="1" ht="63">
      <c r="A171" s="42" t="s">
        <v>52</v>
      </c>
      <c r="B171" s="73">
        <v>1</v>
      </c>
      <c r="C171" s="73">
        <v>3</v>
      </c>
      <c r="D171" s="73">
        <v>1</v>
      </c>
      <c r="E171" s="73">
        <v>0</v>
      </c>
      <c r="F171" s="73">
        <v>9</v>
      </c>
      <c r="G171" s="73">
        <v>3</v>
      </c>
      <c r="H171" s="72" t="s">
        <v>168</v>
      </c>
      <c r="I171" s="73" t="s">
        <v>7</v>
      </c>
      <c r="J171" s="74">
        <v>0</v>
      </c>
      <c r="K171" s="74">
        <v>0</v>
      </c>
      <c r="L171" s="74">
        <v>0</v>
      </c>
      <c r="M171" s="74">
        <f>SUM(M172:M172)</f>
        <v>0</v>
      </c>
      <c r="N171" s="74">
        <f>N172</f>
        <v>1145.6</v>
      </c>
      <c r="O171" s="138">
        <v>0</v>
      </c>
      <c r="P171" s="74">
        <v>0</v>
      </c>
      <c r="Q171" s="74">
        <v>0</v>
      </c>
      <c r="R171" s="74">
        <v>0</v>
      </c>
      <c r="S171" s="74">
        <f t="shared" si="31"/>
        <v>1145.6</v>
      </c>
      <c r="T171" s="43">
        <v>2020</v>
      </c>
      <c r="U171" s="108"/>
      <c r="V171" s="108"/>
      <c r="W171" s="108"/>
      <c r="X171" s="108"/>
      <c r="Y171" s="108"/>
      <c r="Z171" s="108"/>
      <c r="AA171" s="108"/>
      <c r="AB171" s="108"/>
    </row>
    <row r="172" spans="1:28" s="149" customFormat="1" ht="20.25">
      <c r="A172" s="42"/>
      <c r="B172" s="73">
        <v>1</v>
      </c>
      <c r="C172" s="73">
        <v>3</v>
      </c>
      <c r="D172" s="73">
        <v>1</v>
      </c>
      <c r="E172" s="73">
        <v>0</v>
      </c>
      <c r="F172" s="73">
        <v>9</v>
      </c>
      <c r="G172" s="75">
        <v>3</v>
      </c>
      <c r="H172" s="77" t="s">
        <v>24</v>
      </c>
      <c r="I172" s="73" t="s">
        <v>7</v>
      </c>
      <c r="J172" s="74">
        <v>0</v>
      </c>
      <c r="K172" s="74">
        <v>0</v>
      </c>
      <c r="L172" s="74">
        <v>0</v>
      </c>
      <c r="M172" s="74">
        <v>0</v>
      </c>
      <c r="N172" s="74">
        <f>290.2+855.4</f>
        <v>1145.6</v>
      </c>
      <c r="O172" s="138">
        <v>0</v>
      </c>
      <c r="P172" s="74">
        <v>0</v>
      </c>
      <c r="Q172" s="74">
        <v>0</v>
      </c>
      <c r="R172" s="74">
        <v>0</v>
      </c>
      <c r="S172" s="74">
        <f t="shared" si="31"/>
        <v>1145.6</v>
      </c>
      <c r="T172" s="43">
        <v>2020</v>
      </c>
      <c r="U172" s="108"/>
      <c r="V172" s="108"/>
      <c r="W172" s="108"/>
      <c r="X172" s="108"/>
      <c r="Y172" s="108"/>
      <c r="Z172" s="108"/>
      <c r="AA172" s="108"/>
      <c r="AB172" s="108"/>
    </row>
    <row r="173" spans="1:28" s="149" customFormat="1" ht="78.75">
      <c r="A173" s="42"/>
      <c r="B173" s="4">
        <v>1</v>
      </c>
      <c r="C173" s="4">
        <v>3</v>
      </c>
      <c r="D173" s="4">
        <v>1</v>
      </c>
      <c r="E173" s="4">
        <v>0</v>
      </c>
      <c r="F173" s="4">
        <v>9</v>
      </c>
      <c r="G173" s="4"/>
      <c r="H173" s="10" t="s">
        <v>167</v>
      </c>
      <c r="I173" s="4" t="s">
        <v>82</v>
      </c>
      <c r="J173" s="8"/>
      <c r="K173" s="8"/>
      <c r="L173" s="8"/>
      <c r="M173" s="8"/>
      <c r="N173" s="8">
        <v>50</v>
      </c>
      <c r="O173" s="134">
        <v>0</v>
      </c>
      <c r="P173" s="8">
        <v>0</v>
      </c>
      <c r="Q173" s="8">
        <v>0</v>
      </c>
      <c r="R173" s="8">
        <v>0</v>
      </c>
      <c r="S173" s="8">
        <f t="shared" si="31"/>
        <v>50</v>
      </c>
      <c r="T173" s="43">
        <v>2020</v>
      </c>
      <c r="U173" s="108"/>
      <c r="V173" s="108"/>
      <c r="W173" s="108"/>
      <c r="X173" s="108"/>
      <c r="Y173" s="108"/>
      <c r="Z173" s="108"/>
      <c r="AA173" s="108"/>
      <c r="AB173" s="108"/>
    </row>
    <row r="174" spans="1:28" s="118" customFormat="1" ht="94.5">
      <c r="A174" s="161" t="s">
        <v>52</v>
      </c>
      <c r="B174" s="162">
        <v>1</v>
      </c>
      <c r="C174" s="162">
        <v>3</v>
      </c>
      <c r="D174" s="162">
        <v>1</v>
      </c>
      <c r="E174" s="162">
        <v>1</v>
      </c>
      <c r="F174" s="162">
        <v>0</v>
      </c>
      <c r="G174" s="162">
        <v>3</v>
      </c>
      <c r="H174" s="180" t="s">
        <v>172</v>
      </c>
      <c r="I174" s="162" t="s">
        <v>7</v>
      </c>
      <c r="J174" s="163">
        <v>0</v>
      </c>
      <c r="K174" s="163">
        <v>0</v>
      </c>
      <c r="L174" s="163">
        <v>0</v>
      </c>
      <c r="M174" s="163">
        <f>SUM(M175:M175)</f>
        <v>0</v>
      </c>
      <c r="N174" s="163">
        <f>N175</f>
        <v>0</v>
      </c>
      <c r="O174" s="155">
        <f>O175</f>
        <v>2172.3</v>
      </c>
      <c r="P174" s="163">
        <v>0</v>
      </c>
      <c r="Q174" s="163">
        <v>0</v>
      </c>
      <c r="R174" s="163">
        <v>0</v>
      </c>
      <c r="S174" s="163">
        <f t="shared" si="30"/>
        <v>2172.3</v>
      </c>
      <c r="T174" s="164">
        <v>2021</v>
      </c>
      <c r="U174" s="117"/>
      <c r="V174" s="117"/>
      <c r="W174" s="117"/>
      <c r="X174" s="117"/>
      <c r="Y174" s="117"/>
      <c r="Z174" s="117"/>
      <c r="AA174" s="117"/>
      <c r="AB174" s="117"/>
    </row>
    <row r="175" spans="1:28" s="118" customFormat="1" ht="20.25">
      <c r="A175" s="161"/>
      <c r="B175" s="162">
        <v>1</v>
      </c>
      <c r="C175" s="162">
        <v>3</v>
      </c>
      <c r="D175" s="162">
        <v>1</v>
      </c>
      <c r="E175" s="162">
        <v>1</v>
      </c>
      <c r="F175" s="162">
        <v>0</v>
      </c>
      <c r="G175" s="165">
        <v>3</v>
      </c>
      <c r="H175" s="166" t="s">
        <v>24</v>
      </c>
      <c r="I175" s="162" t="s">
        <v>7</v>
      </c>
      <c r="J175" s="163">
        <v>0</v>
      </c>
      <c r="K175" s="163">
        <v>0</v>
      </c>
      <c r="L175" s="163">
        <v>0</v>
      </c>
      <c r="M175" s="163">
        <v>0</v>
      </c>
      <c r="N175" s="163">
        <v>0</v>
      </c>
      <c r="O175" s="155">
        <f>2172.3</f>
        <v>2172.3</v>
      </c>
      <c r="P175" s="163">
        <v>0</v>
      </c>
      <c r="Q175" s="163">
        <v>0</v>
      </c>
      <c r="R175" s="163">
        <v>0</v>
      </c>
      <c r="S175" s="163">
        <f t="shared" si="30"/>
        <v>2172.3</v>
      </c>
      <c r="T175" s="164">
        <v>2021</v>
      </c>
      <c r="U175" s="117"/>
      <c r="V175" s="117"/>
      <c r="W175" s="117"/>
      <c r="X175" s="117"/>
      <c r="Y175" s="117"/>
      <c r="Z175" s="117"/>
      <c r="AA175" s="117"/>
      <c r="AB175" s="117"/>
    </row>
    <row r="176" spans="1:28" s="118" customFormat="1" ht="31.5">
      <c r="A176" s="161"/>
      <c r="B176" s="167">
        <v>1</v>
      </c>
      <c r="C176" s="167">
        <v>3</v>
      </c>
      <c r="D176" s="167">
        <v>1</v>
      </c>
      <c r="E176" s="167">
        <v>1</v>
      </c>
      <c r="F176" s="167">
        <v>0</v>
      </c>
      <c r="G176" s="167"/>
      <c r="H176" s="168" t="s">
        <v>171</v>
      </c>
      <c r="I176" s="167" t="s">
        <v>82</v>
      </c>
      <c r="J176" s="169"/>
      <c r="K176" s="169"/>
      <c r="L176" s="169"/>
      <c r="M176" s="169"/>
      <c r="N176" s="169"/>
      <c r="O176" s="160">
        <v>1</v>
      </c>
      <c r="P176" s="169">
        <v>0</v>
      </c>
      <c r="Q176" s="169">
        <v>0</v>
      </c>
      <c r="R176" s="169">
        <v>0</v>
      </c>
      <c r="S176" s="169">
        <f>SUM(J176:R176)</f>
        <v>1</v>
      </c>
      <c r="T176" s="164">
        <v>2021</v>
      </c>
      <c r="U176" s="117"/>
      <c r="V176" s="117"/>
      <c r="W176" s="117"/>
      <c r="X176" s="117"/>
      <c r="Y176" s="117"/>
      <c r="Z176" s="117"/>
      <c r="AA176" s="117"/>
      <c r="AB176" s="117"/>
    </row>
    <row r="177" spans="1:28" s="118" customFormat="1" ht="31.5">
      <c r="A177" s="161"/>
      <c r="B177" s="167">
        <v>1</v>
      </c>
      <c r="C177" s="167">
        <v>3</v>
      </c>
      <c r="D177" s="167">
        <v>1</v>
      </c>
      <c r="E177" s="167">
        <v>1</v>
      </c>
      <c r="F177" s="167">
        <v>0</v>
      </c>
      <c r="G177" s="167"/>
      <c r="H177" s="168" t="s">
        <v>170</v>
      </c>
      <c r="I177" s="167" t="s">
        <v>77</v>
      </c>
      <c r="J177" s="169"/>
      <c r="K177" s="169"/>
      <c r="L177" s="169"/>
      <c r="M177" s="169"/>
      <c r="N177" s="169"/>
      <c r="O177" s="160">
        <v>538</v>
      </c>
      <c r="P177" s="169">
        <v>0</v>
      </c>
      <c r="Q177" s="169">
        <v>0</v>
      </c>
      <c r="R177" s="169">
        <v>0</v>
      </c>
      <c r="S177" s="169">
        <f t="shared" si="30"/>
        <v>538</v>
      </c>
      <c r="T177" s="164">
        <v>2021</v>
      </c>
      <c r="U177" s="117"/>
      <c r="V177" s="117"/>
      <c r="W177" s="117"/>
      <c r="X177" s="117"/>
      <c r="Y177" s="117"/>
      <c r="Z177" s="117"/>
      <c r="AA177" s="117"/>
      <c r="AB177" s="117"/>
    </row>
    <row r="178" spans="1:28" ht="63">
      <c r="A178" s="42" t="s">
        <v>52</v>
      </c>
      <c r="B178" s="37">
        <v>1</v>
      </c>
      <c r="C178" s="37">
        <v>3</v>
      </c>
      <c r="D178" s="37">
        <v>2</v>
      </c>
      <c r="E178" s="37">
        <v>0</v>
      </c>
      <c r="F178" s="37">
        <v>0</v>
      </c>
      <c r="G178" s="37">
        <v>3</v>
      </c>
      <c r="H178" s="40" t="s">
        <v>159</v>
      </c>
      <c r="I178" s="37" t="s">
        <v>7</v>
      </c>
      <c r="J178" s="38">
        <f>SUM(J180:J180)</f>
        <v>650</v>
      </c>
      <c r="K178" s="38">
        <f>SUM(K180:K180)</f>
        <v>500</v>
      </c>
      <c r="L178" s="38">
        <f>SUM(L180:L180)</f>
        <v>500</v>
      </c>
      <c r="M178" s="38">
        <f aca="true" t="shared" si="32" ref="M178:R178">SUM(M179:M180)</f>
        <v>3500</v>
      </c>
      <c r="N178" s="87">
        <f t="shared" si="32"/>
        <v>1480</v>
      </c>
      <c r="O178" s="136">
        <f>SUM(O179,O180)</f>
        <v>500</v>
      </c>
      <c r="P178" s="38">
        <f t="shared" si="32"/>
        <v>500</v>
      </c>
      <c r="Q178" s="38">
        <f t="shared" si="32"/>
        <v>500</v>
      </c>
      <c r="R178" s="38">
        <f t="shared" si="32"/>
        <v>500</v>
      </c>
      <c r="S178" s="38">
        <f t="shared" si="29"/>
        <v>8630</v>
      </c>
      <c r="T178" s="43">
        <v>2024</v>
      </c>
      <c r="AB178" s="3"/>
    </row>
    <row r="179" spans="1:28" ht="15.75">
      <c r="A179" s="42" t="s">
        <v>52</v>
      </c>
      <c r="B179" s="37">
        <v>1</v>
      </c>
      <c r="C179" s="37">
        <v>3</v>
      </c>
      <c r="D179" s="37">
        <v>2</v>
      </c>
      <c r="E179" s="37">
        <v>0</v>
      </c>
      <c r="F179" s="37">
        <v>0</v>
      </c>
      <c r="G179" s="37">
        <v>2</v>
      </c>
      <c r="H179" s="39" t="s">
        <v>25</v>
      </c>
      <c r="I179" s="37" t="s">
        <v>7</v>
      </c>
      <c r="J179" s="38">
        <v>0</v>
      </c>
      <c r="K179" s="38">
        <v>0</v>
      </c>
      <c r="L179" s="38">
        <v>0</v>
      </c>
      <c r="M179" s="38">
        <f aca="true" t="shared" si="33" ref="M179:R179">M184</f>
        <v>3000</v>
      </c>
      <c r="N179" s="87">
        <f t="shared" si="33"/>
        <v>980</v>
      </c>
      <c r="O179" s="87">
        <f>O184</f>
        <v>0</v>
      </c>
      <c r="P179" s="38">
        <f t="shared" si="33"/>
        <v>0</v>
      </c>
      <c r="Q179" s="38">
        <f t="shared" si="33"/>
        <v>0</v>
      </c>
      <c r="R179" s="38">
        <f t="shared" si="33"/>
        <v>0</v>
      </c>
      <c r="S179" s="38">
        <f t="shared" si="29"/>
        <v>3980</v>
      </c>
      <c r="T179" s="43">
        <v>2021</v>
      </c>
      <c r="AB179" s="3"/>
    </row>
    <row r="180" spans="1:28" ht="20.25">
      <c r="A180" s="42" t="s">
        <v>52</v>
      </c>
      <c r="B180" s="37">
        <v>1</v>
      </c>
      <c r="C180" s="37">
        <v>3</v>
      </c>
      <c r="D180" s="37">
        <v>2</v>
      </c>
      <c r="E180" s="37">
        <v>0</v>
      </c>
      <c r="F180" s="37">
        <v>0</v>
      </c>
      <c r="G180" s="37">
        <v>3</v>
      </c>
      <c r="H180" s="39" t="s">
        <v>24</v>
      </c>
      <c r="I180" s="37" t="s">
        <v>7</v>
      </c>
      <c r="J180" s="38">
        <v>650</v>
      </c>
      <c r="K180" s="38">
        <f aca="true" t="shared" si="34" ref="K180:R180">K183</f>
        <v>500</v>
      </c>
      <c r="L180" s="38">
        <f t="shared" si="34"/>
        <v>500</v>
      </c>
      <c r="M180" s="38">
        <f>M185</f>
        <v>500</v>
      </c>
      <c r="N180" s="87">
        <f>N185</f>
        <v>500</v>
      </c>
      <c r="O180" s="136">
        <f>O185</f>
        <v>500</v>
      </c>
      <c r="P180" s="38">
        <f t="shared" si="34"/>
        <v>500</v>
      </c>
      <c r="Q180" s="38">
        <f t="shared" si="34"/>
        <v>500</v>
      </c>
      <c r="R180" s="38">
        <f t="shared" si="34"/>
        <v>500</v>
      </c>
      <c r="S180" s="38">
        <f t="shared" si="29"/>
        <v>4650</v>
      </c>
      <c r="T180" s="43">
        <v>2024</v>
      </c>
      <c r="AB180" s="3"/>
    </row>
    <row r="181" spans="1:28" ht="63">
      <c r="A181" s="42" t="s">
        <v>52</v>
      </c>
      <c r="B181" s="4">
        <v>1</v>
      </c>
      <c r="C181" s="4">
        <v>3</v>
      </c>
      <c r="D181" s="4">
        <v>2</v>
      </c>
      <c r="E181" s="4">
        <v>0</v>
      </c>
      <c r="F181" s="4">
        <v>0</v>
      </c>
      <c r="G181" s="4"/>
      <c r="H181" s="10" t="s">
        <v>160</v>
      </c>
      <c r="I181" s="4" t="s">
        <v>16</v>
      </c>
      <c r="J181" s="8">
        <v>65</v>
      </c>
      <c r="K181" s="8">
        <v>70</v>
      </c>
      <c r="L181" s="8">
        <v>70</v>
      </c>
      <c r="M181" s="8">
        <v>70</v>
      </c>
      <c r="N181" s="8">
        <v>70</v>
      </c>
      <c r="O181" s="134">
        <v>70</v>
      </c>
      <c r="P181" s="8">
        <v>70</v>
      </c>
      <c r="Q181" s="8">
        <v>75</v>
      </c>
      <c r="R181" s="8">
        <v>75</v>
      </c>
      <c r="S181" s="8">
        <v>75</v>
      </c>
      <c r="T181" s="43">
        <v>2024</v>
      </c>
      <c r="AB181" s="3"/>
    </row>
    <row r="182" spans="1:28" ht="78.75">
      <c r="A182" s="42" t="s">
        <v>52</v>
      </c>
      <c r="B182" s="4">
        <v>1</v>
      </c>
      <c r="C182" s="4">
        <v>3</v>
      </c>
      <c r="D182" s="4">
        <v>2</v>
      </c>
      <c r="E182" s="4">
        <v>0</v>
      </c>
      <c r="F182" s="4">
        <v>0</v>
      </c>
      <c r="G182" s="4"/>
      <c r="H182" s="10" t="s">
        <v>161</v>
      </c>
      <c r="I182" s="4" t="s">
        <v>16</v>
      </c>
      <c r="J182" s="8">
        <v>60</v>
      </c>
      <c r="K182" s="8">
        <v>65</v>
      </c>
      <c r="L182" s="8">
        <v>65</v>
      </c>
      <c r="M182" s="8">
        <v>65</v>
      </c>
      <c r="N182" s="8">
        <v>67</v>
      </c>
      <c r="O182" s="134">
        <v>69</v>
      </c>
      <c r="P182" s="8">
        <v>69</v>
      </c>
      <c r="Q182" s="8">
        <v>70</v>
      </c>
      <c r="R182" s="8">
        <v>70</v>
      </c>
      <c r="S182" s="8">
        <v>70</v>
      </c>
      <c r="T182" s="43">
        <v>2024</v>
      </c>
      <c r="AB182" s="3"/>
    </row>
    <row r="183" spans="1:28" ht="47.25">
      <c r="A183" s="42" t="s">
        <v>52</v>
      </c>
      <c r="B183" s="73">
        <v>1</v>
      </c>
      <c r="C183" s="73">
        <v>3</v>
      </c>
      <c r="D183" s="73">
        <v>2</v>
      </c>
      <c r="E183" s="73">
        <v>0</v>
      </c>
      <c r="F183" s="73">
        <v>1</v>
      </c>
      <c r="G183" s="73">
        <v>3</v>
      </c>
      <c r="H183" s="81" t="s">
        <v>60</v>
      </c>
      <c r="I183" s="73" t="s">
        <v>7</v>
      </c>
      <c r="J183" s="74">
        <f>SUM(J184:J185)</f>
        <v>650</v>
      </c>
      <c r="K183" s="74">
        <f aca="true" t="shared" si="35" ref="K183:S183">SUM(K184:K185)</f>
        <v>500</v>
      </c>
      <c r="L183" s="74">
        <f t="shared" si="35"/>
        <v>500</v>
      </c>
      <c r="M183" s="74">
        <f t="shared" si="35"/>
        <v>3500</v>
      </c>
      <c r="N183" s="74">
        <f t="shared" si="35"/>
        <v>1480</v>
      </c>
      <c r="O183" s="138">
        <f t="shared" si="35"/>
        <v>500</v>
      </c>
      <c r="P183" s="74">
        <f t="shared" si="35"/>
        <v>500</v>
      </c>
      <c r="Q183" s="74">
        <f t="shared" si="35"/>
        <v>500</v>
      </c>
      <c r="R183" s="74">
        <f t="shared" si="35"/>
        <v>500</v>
      </c>
      <c r="S183" s="74">
        <f t="shared" si="35"/>
        <v>8630</v>
      </c>
      <c r="T183" s="43">
        <v>2024</v>
      </c>
      <c r="AB183" s="3"/>
    </row>
    <row r="184" spans="1:28" ht="20.25">
      <c r="A184" s="42" t="s">
        <v>52</v>
      </c>
      <c r="B184" s="73">
        <v>1</v>
      </c>
      <c r="C184" s="73">
        <v>3</v>
      </c>
      <c r="D184" s="73">
        <v>2</v>
      </c>
      <c r="E184" s="73">
        <v>0</v>
      </c>
      <c r="F184" s="73">
        <v>1</v>
      </c>
      <c r="G184" s="73">
        <v>2</v>
      </c>
      <c r="H184" s="77" t="s">
        <v>25</v>
      </c>
      <c r="I184" s="73" t="s">
        <v>7</v>
      </c>
      <c r="J184" s="74">
        <v>0</v>
      </c>
      <c r="K184" s="74">
        <v>0</v>
      </c>
      <c r="L184" s="74">
        <v>0</v>
      </c>
      <c r="M184" s="74">
        <v>3000</v>
      </c>
      <c r="N184" s="74">
        <v>980</v>
      </c>
      <c r="O184" s="138">
        <v>0</v>
      </c>
      <c r="P184" s="74">
        <v>0</v>
      </c>
      <c r="Q184" s="74">
        <v>0</v>
      </c>
      <c r="R184" s="74">
        <v>0</v>
      </c>
      <c r="S184" s="74">
        <f>SUM(J184:R184)</f>
        <v>3980</v>
      </c>
      <c r="T184" s="43">
        <v>2024</v>
      </c>
      <c r="AB184" s="3"/>
    </row>
    <row r="185" spans="1:28" ht="20.25">
      <c r="A185" s="42" t="s">
        <v>52</v>
      </c>
      <c r="B185" s="73">
        <v>1</v>
      </c>
      <c r="C185" s="73">
        <v>3</v>
      </c>
      <c r="D185" s="73">
        <v>2</v>
      </c>
      <c r="E185" s="73">
        <v>0</v>
      </c>
      <c r="F185" s="73">
        <v>1</v>
      </c>
      <c r="G185" s="73">
        <v>3</v>
      </c>
      <c r="H185" s="77" t="s">
        <v>24</v>
      </c>
      <c r="I185" s="73" t="s">
        <v>7</v>
      </c>
      <c r="J185" s="74">
        <v>650</v>
      </c>
      <c r="K185" s="74">
        <v>500</v>
      </c>
      <c r="L185" s="74">
        <v>500</v>
      </c>
      <c r="M185" s="74">
        <v>500</v>
      </c>
      <c r="N185" s="74">
        <v>500</v>
      </c>
      <c r="O185" s="138">
        <v>500</v>
      </c>
      <c r="P185" s="74">
        <v>500</v>
      </c>
      <c r="Q185" s="74">
        <v>500</v>
      </c>
      <c r="R185" s="74">
        <v>500</v>
      </c>
      <c r="S185" s="74">
        <f>SUM(J185:R185)</f>
        <v>4650</v>
      </c>
      <c r="T185" s="43">
        <v>2024</v>
      </c>
      <c r="AB185" s="3"/>
    </row>
    <row r="186" spans="1:28" ht="78.75">
      <c r="A186" s="42" t="s">
        <v>52</v>
      </c>
      <c r="B186" s="4">
        <v>1</v>
      </c>
      <c r="C186" s="4">
        <v>3</v>
      </c>
      <c r="D186" s="4">
        <v>2</v>
      </c>
      <c r="E186" s="4">
        <v>0</v>
      </c>
      <c r="F186" s="4">
        <v>1</v>
      </c>
      <c r="G186" s="4"/>
      <c r="H186" s="10" t="s">
        <v>125</v>
      </c>
      <c r="I186" s="4" t="s">
        <v>9</v>
      </c>
      <c r="J186" s="8">
        <v>230</v>
      </c>
      <c r="K186" s="8">
        <v>230</v>
      </c>
      <c r="L186" s="8">
        <v>230</v>
      </c>
      <c r="M186" s="8">
        <v>265</v>
      </c>
      <c r="N186" s="8">
        <v>215</v>
      </c>
      <c r="O186" s="160">
        <v>200</v>
      </c>
      <c r="P186" s="8">
        <v>320</v>
      </c>
      <c r="Q186" s="8">
        <v>320</v>
      </c>
      <c r="R186" s="8">
        <v>325</v>
      </c>
      <c r="S186" s="8">
        <v>325</v>
      </c>
      <c r="T186" s="43">
        <v>2024</v>
      </c>
      <c r="AB186" s="3"/>
    </row>
    <row r="187" spans="1:28" ht="31.5">
      <c r="A187" s="42" t="s">
        <v>52</v>
      </c>
      <c r="B187" s="4">
        <v>1</v>
      </c>
      <c r="C187" s="4">
        <v>3</v>
      </c>
      <c r="D187" s="4">
        <v>2</v>
      </c>
      <c r="E187" s="4">
        <v>0</v>
      </c>
      <c r="F187" s="4">
        <v>1</v>
      </c>
      <c r="G187" s="4"/>
      <c r="H187" s="10" t="s">
        <v>124</v>
      </c>
      <c r="I187" s="4" t="s">
        <v>6</v>
      </c>
      <c r="J187" s="8">
        <v>0</v>
      </c>
      <c r="K187" s="8">
        <v>0</v>
      </c>
      <c r="L187" s="8">
        <v>60</v>
      </c>
      <c r="M187" s="8">
        <v>60</v>
      </c>
      <c r="N187" s="8">
        <v>102</v>
      </c>
      <c r="O187" s="160">
        <v>98</v>
      </c>
      <c r="P187" s="8">
        <v>65</v>
      </c>
      <c r="Q187" s="8">
        <v>65</v>
      </c>
      <c r="R187" s="8">
        <v>70</v>
      </c>
      <c r="S187" s="8">
        <f>SUM(J187:R187)</f>
        <v>520</v>
      </c>
      <c r="T187" s="43">
        <v>2024</v>
      </c>
      <c r="AB187" s="3"/>
    </row>
    <row r="188" spans="1:28" ht="63">
      <c r="A188" s="42" t="s">
        <v>52</v>
      </c>
      <c r="B188" s="4">
        <v>1</v>
      </c>
      <c r="C188" s="4">
        <v>3</v>
      </c>
      <c r="D188" s="4">
        <v>2</v>
      </c>
      <c r="E188" s="4">
        <v>0</v>
      </c>
      <c r="F188" s="4">
        <v>2</v>
      </c>
      <c r="G188" s="4"/>
      <c r="H188" s="26" t="s">
        <v>57</v>
      </c>
      <c r="I188" s="4" t="s">
        <v>11</v>
      </c>
      <c r="J188" s="7" t="s">
        <v>12</v>
      </c>
      <c r="K188" s="7" t="s">
        <v>12</v>
      </c>
      <c r="L188" s="7" t="s">
        <v>12</v>
      </c>
      <c r="M188" s="7" t="s">
        <v>12</v>
      </c>
      <c r="N188" s="7" t="s">
        <v>12</v>
      </c>
      <c r="O188" s="133" t="s">
        <v>12</v>
      </c>
      <c r="P188" s="7" t="s">
        <v>12</v>
      </c>
      <c r="Q188" s="7" t="s">
        <v>12</v>
      </c>
      <c r="R188" s="7" t="s">
        <v>12</v>
      </c>
      <c r="S188" s="7" t="s">
        <v>12</v>
      </c>
      <c r="T188" s="43">
        <v>2024</v>
      </c>
      <c r="AB188" s="3"/>
    </row>
    <row r="189" spans="1:28" ht="31.5">
      <c r="A189" s="42" t="s">
        <v>52</v>
      </c>
      <c r="B189" s="4">
        <v>1</v>
      </c>
      <c r="C189" s="4">
        <v>3</v>
      </c>
      <c r="D189" s="4">
        <v>2</v>
      </c>
      <c r="E189" s="4">
        <v>0</v>
      </c>
      <c r="F189" s="4">
        <v>2</v>
      </c>
      <c r="G189" s="4"/>
      <c r="H189" s="10" t="s">
        <v>116</v>
      </c>
      <c r="I189" s="4" t="s">
        <v>6</v>
      </c>
      <c r="J189" s="8">
        <v>1</v>
      </c>
      <c r="K189" s="8">
        <v>1</v>
      </c>
      <c r="L189" s="8">
        <v>1</v>
      </c>
      <c r="M189" s="8">
        <v>1</v>
      </c>
      <c r="N189" s="8">
        <v>1</v>
      </c>
      <c r="O189" s="134">
        <v>1</v>
      </c>
      <c r="P189" s="8">
        <v>1</v>
      </c>
      <c r="Q189" s="8">
        <v>1</v>
      </c>
      <c r="R189" s="8">
        <v>1</v>
      </c>
      <c r="S189" s="8">
        <v>10</v>
      </c>
      <c r="T189" s="43">
        <v>2024</v>
      </c>
      <c r="AB189" s="3"/>
    </row>
    <row r="190" spans="1:9" ht="20.25">
      <c r="A190" s="12"/>
      <c r="B190" s="12"/>
      <c r="C190" s="2"/>
      <c r="D190" s="2"/>
      <c r="E190" s="2"/>
      <c r="F190" s="2"/>
      <c r="G190" s="2"/>
      <c r="H190" s="2"/>
      <c r="I190" s="2"/>
    </row>
    <row r="191" spans="1:9" ht="20.25">
      <c r="A191" s="12"/>
      <c r="B191" s="12"/>
      <c r="C191" s="12"/>
      <c r="D191" s="2"/>
      <c r="E191" s="2"/>
      <c r="F191" s="2"/>
      <c r="G191" s="2"/>
      <c r="H191" s="2"/>
      <c r="I191" s="2"/>
    </row>
    <row r="192" spans="1:9" ht="20.25">
      <c r="A192" s="12"/>
      <c r="B192" s="12"/>
      <c r="C192" s="2"/>
      <c r="D192" s="2"/>
      <c r="E192" s="2"/>
      <c r="F192" s="2"/>
      <c r="G192" s="2"/>
      <c r="H192" s="2"/>
      <c r="I192" s="2"/>
    </row>
    <row r="197" spans="1:3" ht="20.25">
      <c r="A197" s="12"/>
      <c r="B197" s="12"/>
      <c r="C197" s="12"/>
    </row>
    <row r="198" spans="1:3" ht="20.25">
      <c r="A198" s="12"/>
      <c r="B198" s="12"/>
      <c r="C198" s="12"/>
    </row>
    <row r="208" spans="1:3" ht="20.25">
      <c r="A208" s="12"/>
      <c r="B208" s="12"/>
      <c r="C208" s="12"/>
    </row>
    <row r="209" spans="1:3" ht="20.25">
      <c r="A209" s="12"/>
      <c r="B209" s="12"/>
      <c r="C209" s="12"/>
    </row>
    <row r="210" spans="1:3" ht="20.25">
      <c r="A210" s="12"/>
      <c r="B210" s="12"/>
      <c r="C210" s="2"/>
    </row>
    <row r="217" spans="1:3" ht="20.25">
      <c r="A217" s="12"/>
      <c r="B217" s="12"/>
      <c r="C217" s="12"/>
    </row>
    <row r="218" spans="1:3" ht="20.25">
      <c r="A218" s="12"/>
      <c r="B218" s="12"/>
      <c r="C218" s="12"/>
    </row>
  </sheetData>
  <sheetProtection/>
  <mergeCells count="13">
    <mergeCell ref="K2:S2"/>
    <mergeCell ref="K3:S3"/>
    <mergeCell ref="K4:S4"/>
    <mergeCell ref="K5:S5"/>
    <mergeCell ref="K6:S6"/>
    <mergeCell ref="S13:T13"/>
    <mergeCell ref="I14:I15"/>
    <mergeCell ref="H14:H15"/>
    <mergeCell ref="A14:F14"/>
    <mergeCell ref="E15:F15"/>
    <mergeCell ref="G14:G15"/>
    <mergeCell ref="S14:T14"/>
    <mergeCell ref="J14:R14"/>
  </mergeCells>
  <printOptions horizontalCentered="1"/>
  <pageMargins left="0.1968503937007874" right="0.1968503937007874" top="0.5905511811023623" bottom="0.3937007874015748" header="0.31496062992125984" footer="0.31496062992125984"/>
  <pageSetup fitToHeight="0" fitToWidth="1" horizontalDpi="600" verticalDpi="600" orientation="landscape" paperSize="9" scale="5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18"/>
      <c r="E8" s="18"/>
      <c r="F8" s="18"/>
      <c r="G8" s="18"/>
      <c r="H8" s="18"/>
      <c r="I8" s="18"/>
      <c r="J8" s="18"/>
    </row>
    <row r="9" spans="4:10" ht="15">
      <c r="D9" s="18"/>
      <c r="E9" s="18"/>
      <c r="F9" s="18"/>
      <c r="G9" s="18"/>
      <c r="H9" s="18"/>
      <c r="I9" s="18"/>
      <c r="J9" s="18"/>
    </row>
    <row r="10" spans="4:10" ht="15">
      <c r="D10" s="18"/>
      <c r="E10" s="18"/>
      <c r="F10" s="18"/>
      <c r="G10" s="18"/>
      <c r="H10" s="18"/>
      <c r="I10" s="18"/>
      <c r="J10" s="18"/>
    </row>
    <row r="11" spans="4:10" ht="15">
      <c r="D11" s="18"/>
      <c r="E11" s="18"/>
      <c r="F11" s="18"/>
      <c r="G11" s="18"/>
      <c r="H11" s="18"/>
      <c r="I11" s="18"/>
      <c r="J11" s="18"/>
    </row>
    <row r="12" spans="4:10" ht="15">
      <c r="D12" s="18"/>
      <c r="E12" s="18"/>
      <c r="F12" s="18"/>
      <c r="G12" s="18"/>
      <c r="H12" s="18"/>
      <c r="I12" s="18"/>
      <c r="J12" s="18"/>
    </row>
    <row r="13" spans="4:10" ht="15">
      <c r="D13" s="18"/>
      <c r="E13" s="19"/>
      <c r="F13" s="20"/>
      <c r="G13" s="20"/>
      <c r="H13" s="20"/>
      <c r="I13" s="21"/>
      <c r="J13" s="18"/>
    </row>
    <row r="14" spans="4:10" ht="15">
      <c r="D14" s="18"/>
      <c r="E14" s="22"/>
      <c r="F14" s="23"/>
      <c r="G14" s="23"/>
      <c r="H14" s="23"/>
      <c r="I14" s="24"/>
      <c r="J14" s="18"/>
    </row>
    <row r="15" spans="4:10" ht="15">
      <c r="D15" s="18"/>
      <c r="E15" s="18"/>
      <c r="F15" s="18"/>
      <c r="G15" s="18"/>
      <c r="H15" s="18"/>
      <c r="I15" s="18"/>
      <c r="J15" s="18"/>
    </row>
    <row r="16" spans="4:10" ht="15">
      <c r="D16" s="18"/>
      <c r="E16" s="18"/>
      <c r="F16" s="18"/>
      <c r="G16" s="18"/>
      <c r="H16" s="18"/>
      <c r="I16" s="18"/>
      <c r="J16" s="18"/>
    </row>
    <row r="17" spans="4:10" ht="15">
      <c r="D17" s="18"/>
      <c r="E17" s="18"/>
      <c r="F17" s="18"/>
      <c r="G17" s="18"/>
      <c r="H17" s="18"/>
      <c r="I17" s="18"/>
      <c r="J17" s="18"/>
    </row>
    <row r="18" spans="4:10" ht="15">
      <c r="D18" s="18"/>
      <c r="E18" s="18"/>
      <c r="F18" s="18"/>
      <c r="G18" s="18"/>
      <c r="H18" s="18"/>
      <c r="I18" s="18"/>
      <c r="J18" s="18"/>
    </row>
    <row r="19" spans="4:10" ht="15">
      <c r="D19" s="18"/>
      <c r="E19" s="18"/>
      <c r="F19" s="18"/>
      <c r="G19" s="18"/>
      <c r="H19" s="18"/>
      <c r="I19" s="18"/>
      <c r="J19" s="18"/>
    </row>
    <row r="20" spans="4:10" ht="15">
      <c r="D20" s="18"/>
      <c r="E20" s="18"/>
      <c r="F20" s="18"/>
      <c r="G20" s="18"/>
      <c r="H20" s="18"/>
      <c r="I20" s="18"/>
      <c r="J20" s="18"/>
    </row>
    <row r="21" spans="4:10" ht="15">
      <c r="D21" s="18"/>
      <c r="E21" s="18"/>
      <c r="F21" s="18"/>
      <c r="G21" s="18"/>
      <c r="H21" s="18"/>
      <c r="I21" s="18"/>
      <c r="J21" s="18"/>
    </row>
    <row r="22" spans="4:10" ht="15">
      <c r="D22" s="18"/>
      <c r="E22" s="18"/>
      <c r="F22" s="18"/>
      <c r="G22" s="18"/>
      <c r="H22" s="18"/>
      <c r="I22" s="18"/>
      <c r="J22" s="18"/>
    </row>
    <row r="23" spans="4:10" ht="15">
      <c r="D23" s="18"/>
      <c r="E23" s="18"/>
      <c r="F23" s="18"/>
      <c r="G23" s="18"/>
      <c r="H23" s="18"/>
      <c r="I23" s="18"/>
      <c r="J23" s="18"/>
    </row>
    <row r="24" spans="4:10" ht="15">
      <c r="D24" s="18"/>
      <c r="E24" s="18"/>
      <c r="F24" s="18"/>
      <c r="G24" s="18"/>
      <c r="H24" s="18"/>
      <c r="I24" s="18"/>
      <c r="J24" s="18"/>
    </row>
    <row r="25" spans="4:10" ht="15">
      <c r="D25" s="18"/>
      <c r="E25" s="18"/>
      <c r="F25" s="18"/>
      <c r="G25" s="18"/>
      <c r="H25" s="18"/>
      <c r="I25" s="18"/>
      <c r="J25" s="18"/>
    </row>
    <row r="26" spans="4:10" ht="15">
      <c r="D26" s="18"/>
      <c r="E26" s="18"/>
      <c r="F26" s="18"/>
      <c r="G26" s="18"/>
      <c r="H26" s="18"/>
      <c r="I26" s="18"/>
      <c r="J26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46" customWidth="1"/>
    <col min="2" max="2" width="27.421875" style="46" customWidth="1"/>
    <col min="3" max="3" width="23.28125" style="46" customWidth="1"/>
    <col min="4" max="4" width="21.7109375" style="46" customWidth="1"/>
    <col min="5" max="5" width="25.7109375" style="46" customWidth="1"/>
    <col min="6" max="6" width="26.7109375" style="46" customWidth="1"/>
    <col min="7" max="30" width="40.28125" style="46" customWidth="1"/>
  </cols>
  <sheetData>
    <row r="1" ht="15"/>
    <row r="2" ht="15"/>
    <row r="3" ht="15"/>
    <row r="4" spans="1:2" ht="75" customHeight="1">
      <c r="A4" s="208" t="s">
        <v>49</v>
      </c>
      <c r="B4" s="208"/>
    </row>
    <row r="5" spans="1:30" s="53" customFormat="1" ht="105.75" customHeight="1">
      <c r="A5" s="57" t="s">
        <v>48</v>
      </c>
      <c r="B5" s="57" t="s">
        <v>50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ht="15"/>
    <row r="7" spans="1:6" ht="45" customHeight="1">
      <c r="A7" s="209" t="s">
        <v>21</v>
      </c>
      <c r="B7" s="209"/>
      <c r="C7" s="211" t="s">
        <v>22</v>
      </c>
      <c r="D7" s="211"/>
      <c r="E7" s="210" t="s">
        <v>23</v>
      </c>
      <c r="F7" s="210"/>
    </row>
    <row r="8" spans="1:30" s="53" customFormat="1" ht="104.25" customHeight="1" thickBot="1">
      <c r="A8" s="47" t="s">
        <v>30</v>
      </c>
      <c r="B8" s="48" t="s">
        <v>37</v>
      </c>
      <c r="C8" s="49" t="s">
        <v>62</v>
      </c>
      <c r="D8" s="49" t="s">
        <v>38</v>
      </c>
      <c r="E8" s="50" t="s">
        <v>31</v>
      </c>
      <c r="F8" s="51" t="s">
        <v>44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s="53" customFormat="1" ht="114" customHeight="1" thickBot="1">
      <c r="A9" s="47" t="s">
        <v>61</v>
      </c>
      <c r="B9" s="48" t="s">
        <v>36</v>
      </c>
      <c r="C9" s="54" t="s">
        <v>34</v>
      </c>
      <c r="D9" s="55" t="s">
        <v>63</v>
      </c>
      <c r="E9" s="58" t="s">
        <v>73</v>
      </c>
      <c r="F9" s="51" t="s">
        <v>46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0" s="53" customFormat="1" ht="122.25" customHeight="1">
      <c r="A10" s="47" t="s">
        <v>29</v>
      </c>
      <c r="B10" s="48" t="s">
        <v>51</v>
      </c>
      <c r="C10" s="54" t="s">
        <v>41</v>
      </c>
      <c r="D10" s="55" t="s">
        <v>40</v>
      </c>
      <c r="E10" s="56" t="s">
        <v>43</v>
      </c>
      <c r="F10" s="51" t="s">
        <v>47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user</cp:lastModifiedBy>
  <cp:lastPrinted>2021-07-20T12:52:16Z</cp:lastPrinted>
  <dcterms:created xsi:type="dcterms:W3CDTF">2013-06-26T05:49:47Z</dcterms:created>
  <dcterms:modified xsi:type="dcterms:W3CDTF">2021-12-16T11:13:45Z</dcterms:modified>
  <cp:category/>
  <cp:version/>
  <cp:contentType/>
  <cp:contentStatus/>
</cp:coreProperties>
</file>